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da59be80a1f807/Documents/Stocks/Ola Electric/"/>
    </mc:Choice>
  </mc:AlternateContent>
  <xr:revisionPtr revIDLastSave="2755" documentId="8_{5A3676D6-8ACE-4411-90CD-E996BE7A3D25}" xr6:coauthVersionLast="47" xr6:coauthVersionMax="47" xr10:uidLastSave="{C5B18F3C-76A2-4B65-859A-EF2B4F4BC03A}"/>
  <bookViews>
    <workbookView xWindow="-98" yWindow="-98" windowWidth="21795" windowHeight="12975" activeTab="1" xr2:uid="{00000000-000D-0000-FFFF-FFFF00000000}"/>
  </bookViews>
  <sheets>
    <sheet name="Assumptions" sheetId="9" r:id="rId1"/>
    <sheet name="Valuation" sheetId="1" r:id="rId2"/>
    <sheet name="Calculations" sheetId="10" r:id="rId3"/>
  </sheets>
  <definedNames>
    <definedName name="CIQWBGuid" hidden="1">"ebe8dcea-5694-44cb-8cc7-0c009ad0e60c"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45320.6743402778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6" i="1" l="1"/>
  <c r="K12" i="9"/>
  <c r="L12" i="9" s="1"/>
  <c r="M12" i="9" s="1"/>
  <c r="J12" i="9"/>
  <c r="I12" i="9"/>
  <c r="H12" i="9"/>
  <c r="E12" i="9"/>
  <c r="F12" i="9" s="1"/>
  <c r="G12" i="9" s="1"/>
  <c r="D12" i="9"/>
  <c r="D46" i="1"/>
  <c r="D115" i="1" l="1"/>
  <c r="D114" i="1"/>
  <c r="D113" i="1"/>
  <c r="D111" i="1"/>
  <c r="K115" i="1"/>
  <c r="L115" i="1" s="1"/>
  <c r="M115" i="1" s="1"/>
  <c r="N115" i="1" s="1"/>
  <c r="O115" i="1" s="1"/>
  <c r="M103" i="1"/>
  <c r="N103" i="1"/>
  <c r="O103" i="1"/>
  <c r="P103" i="1"/>
  <c r="L103" i="1"/>
  <c r="J103" i="1"/>
  <c r="I103" i="1"/>
  <c r="H43" i="1"/>
  <c r="I43" i="1" s="1"/>
  <c r="H81" i="1"/>
  <c r="I81" i="1" s="1"/>
  <c r="J81" i="1" s="1"/>
  <c r="K81" i="1" s="1"/>
  <c r="L81" i="1" s="1"/>
  <c r="M81" i="1" s="1"/>
  <c r="N81" i="1" s="1"/>
  <c r="O81" i="1" s="1"/>
  <c r="G53" i="1"/>
  <c r="G52" i="1"/>
  <c r="F44" i="1"/>
  <c r="E44" i="1"/>
  <c r="D44" i="1"/>
  <c r="H105" i="1"/>
  <c r="I105" i="1" s="1"/>
  <c r="J105" i="1" s="1"/>
  <c r="K105" i="1" s="1"/>
  <c r="L105" i="1" s="1"/>
  <c r="M105" i="1" s="1"/>
  <c r="N105" i="1" s="1"/>
  <c r="O105" i="1" s="1"/>
  <c r="F105" i="1"/>
  <c r="E105" i="1"/>
  <c r="D105" i="1"/>
  <c r="E35" i="1"/>
  <c r="F35" i="1"/>
  <c r="D35" i="1"/>
  <c r="F34" i="1"/>
  <c r="E34" i="1"/>
  <c r="D34" i="1"/>
  <c r="H79" i="1"/>
  <c r="I79" i="1" s="1"/>
  <c r="J79" i="1" s="1"/>
  <c r="K79" i="1" s="1"/>
  <c r="L79" i="1" s="1"/>
  <c r="M79" i="1" s="1"/>
  <c r="N79" i="1" s="1"/>
  <c r="O79" i="1" s="1"/>
  <c r="P79" i="1" s="1"/>
  <c r="P80" i="1"/>
  <c r="G41" i="1"/>
  <c r="F21" i="1"/>
  <c r="F22" i="1"/>
  <c r="E21" i="1"/>
  <c r="E79" i="1" s="1"/>
  <c r="D21" i="1"/>
  <c r="D79" i="1" s="1"/>
  <c r="I8" i="1"/>
  <c r="J8" i="1"/>
  <c r="G19" i="9"/>
  <c r="C19" i="9"/>
  <c r="F9" i="9"/>
  <c r="F10" i="9" s="1"/>
  <c r="G9" i="9"/>
  <c r="C10" i="9"/>
  <c r="G10" i="9"/>
  <c r="B10" i="9"/>
  <c r="B6" i="9"/>
  <c r="C6" i="9"/>
  <c r="F17" i="9"/>
  <c r="G17" i="9" s="1"/>
  <c r="H17" i="9" s="1"/>
  <c r="I17" i="9" s="1"/>
  <c r="J17" i="9" s="1"/>
  <c r="K17" i="9" s="1"/>
  <c r="L17" i="9" s="1"/>
  <c r="B21" i="9"/>
  <c r="C7" i="9"/>
  <c r="B7" i="9"/>
  <c r="H14" i="9"/>
  <c r="C8" i="9"/>
  <c r="F8" i="1" s="1"/>
  <c r="B8" i="9"/>
  <c r="E8" i="1" s="1"/>
  <c r="C5" i="9"/>
  <c r="C13" i="9" s="1"/>
  <c r="B13" i="9"/>
  <c r="D4" i="9"/>
  <c r="D3" i="9" s="1"/>
  <c r="D5" i="9" s="1"/>
  <c r="D2" i="9"/>
  <c r="E2" i="9" s="1"/>
  <c r="F2" i="9" s="1"/>
  <c r="G2" i="9" s="1"/>
  <c r="H2" i="9" s="1"/>
  <c r="I2" i="9" s="1"/>
  <c r="J2" i="9" s="1"/>
  <c r="K2" i="9" s="1"/>
  <c r="L2" i="9" s="1"/>
  <c r="M2" i="9" s="1"/>
  <c r="C14" i="9"/>
  <c r="H42" i="1"/>
  <c r="I42" i="1"/>
  <c r="G42" i="1"/>
  <c r="F42" i="1"/>
  <c r="F17" i="1" s="1"/>
  <c r="F95" i="1" s="1"/>
  <c r="E42" i="1"/>
  <c r="E102" i="1" s="1"/>
  <c r="F41" i="1"/>
  <c r="E41" i="1"/>
  <c r="E101" i="1" s="1"/>
  <c r="D42" i="1"/>
  <c r="D102" i="1" s="1"/>
  <c r="D41" i="1"/>
  <c r="D101" i="1" s="1"/>
  <c r="F97" i="1"/>
  <c r="H125" i="1" s="1"/>
  <c r="E97" i="1"/>
  <c r="E98" i="1" s="1"/>
  <c r="D97" i="1"/>
  <c r="D98" i="1" s="1"/>
  <c r="E88" i="1"/>
  <c r="D88" i="1"/>
  <c r="E82" i="1"/>
  <c r="D82" i="1"/>
  <c r="E71" i="1"/>
  <c r="E78" i="1"/>
  <c r="D78" i="1"/>
  <c r="F11" i="1"/>
  <c r="F10" i="1"/>
  <c r="E23" i="1"/>
  <c r="E81" i="1" s="1"/>
  <c r="D23" i="1"/>
  <c r="D22" i="1" s="1"/>
  <c r="F138" i="1"/>
  <c r="F137" i="1"/>
  <c r="E137" i="1"/>
  <c r="D138" i="1"/>
  <c r="D137" i="1"/>
  <c r="J43" i="1" l="1"/>
  <c r="K43" i="1" s="1"/>
  <c r="L43" i="1" s="1"/>
  <c r="M43" i="1" s="1"/>
  <c r="N43" i="1" s="1"/>
  <c r="O43" i="1" s="1"/>
  <c r="P43" i="1" s="1"/>
  <c r="F79" i="1"/>
  <c r="E22" i="1"/>
  <c r="G125" i="1"/>
  <c r="P125" i="1"/>
  <c r="O125" i="1"/>
  <c r="N125" i="1"/>
  <c r="M125" i="1"/>
  <c r="L125" i="1"/>
  <c r="K125" i="1"/>
  <c r="J125" i="1"/>
  <c r="I125" i="1"/>
  <c r="D80" i="1"/>
  <c r="F12" i="1"/>
  <c r="F101" i="1"/>
  <c r="F102" i="1"/>
  <c r="G43" i="1"/>
  <c r="D6" i="9"/>
  <c r="D15" i="9" s="1"/>
  <c r="C15" i="9"/>
  <c r="C18" i="9"/>
  <c r="C17" i="9"/>
  <c r="D7" i="9"/>
  <c r="D8" i="9" s="1"/>
  <c r="B18" i="9"/>
  <c r="B17" i="9"/>
  <c r="I14" i="9"/>
  <c r="J14" i="9" s="1"/>
  <c r="K14" i="9" s="1"/>
  <c r="L14" i="9" s="1"/>
  <c r="E4" i="9"/>
  <c r="F99" i="1"/>
  <c r="D43" i="1"/>
  <c r="D17" i="1"/>
  <c r="E17" i="1"/>
  <c r="F43" i="1"/>
  <c r="E43" i="1"/>
  <c r="F98" i="1"/>
  <c r="F80" i="1"/>
  <c r="F72" i="1"/>
  <c r="F71" i="1"/>
  <c r="F88" i="1"/>
  <c r="F14" i="1"/>
  <c r="F74" i="1" s="1"/>
  <c r="F78" i="1"/>
  <c r="H78" i="1" s="1"/>
  <c r="I78" i="1" s="1"/>
  <c r="J78" i="1" s="1"/>
  <c r="K78" i="1" s="1"/>
  <c r="L78" i="1" s="1"/>
  <c r="M78" i="1" s="1"/>
  <c r="N78" i="1" s="1"/>
  <c r="O78" i="1" s="1"/>
  <c r="P78" i="1" s="1"/>
  <c r="D81" i="1"/>
  <c r="F81" i="1"/>
  <c r="F24" i="1"/>
  <c r="F82" i="1" s="1"/>
  <c r="E11" i="1"/>
  <c r="E12" i="1" s="1"/>
  <c r="D11" i="1"/>
  <c r="D12" i="1" s="1"/>
  <c r="E9" i="1"/>
  <c r="D9" i="1"/>
  <c r="F9" i="1"/>
  <c r="G9" i="1" s="1"/>
  <c r="H9" i="1" s="1"/>
  <c r="I9" i="1" s="1"/>
  <c r="J9" i="1" s="1"/>
  <c r="K9" i="1" s="1"/>
  <c r="L9" i="1" s="1"/>
  <c r="M9" i="1" s="1"/>
  <c r="N9" i="1" s="1"/>
  <c r="O9" i="1" s="1"/>
  <c r="P9" i="1" s="1"/>
  <c r="C140" i="1"/>
  <c r="D140" i="1"/>
  <c r="D104" i="1" s="1"/>
  <c r="E140" i="1"/>
  <c r="E104" i="1" s="1"/>
  <c r="C114" i="1"/>
  <c r="C111" i="1"/>
  <c r="C97" i="1"/>
  <c r="C103" i="1"/>
  <c r="C39" i="1"/>
  <c r="C147" i="1"/>
  <c r="H138" i="1"/>
  <c r="I138" i="1"/>
  <c r="J138" i="1"/>
  <c r="K138" i="1"/>
  <c r="L138" i="1"/>
  <c r="G138" i="1"/>
  <c r="E39" i="1"/>
  <c r="D39" i="1"/>
  <c r="D18" i="9" l="1"/>
  <c r="D10" i="9"/>
  <c r="G103" i="1"/>
  <c r="G126" i="1"/>
  <c r="H126" i="1"/>
  <c r="I126" i="1"/>
  <c r="J126" i="1"/>
  <c r="K126" i="1"/>
  <c r="M126" i="1"/>
  <c r="O126" i="1"/>
  <c r="L126" i="1"/>
  <c r="N126" i="1"/>
  <c r="P126" i="1"/>
  <c r="E99" i="1"/>
  <c r="E95" i="1"/>
  <c r="D99" i="1"/>
  <c r="D95" i="1"/>
  <c r="E6" i="9"/>
  <c r="E15" i="9" s="1"/>
  <c r="E3" i="9"/>
  <c r="E5" i="9" s="1"/>
  <c r="E7" i="9"/>
  <c r="E8" i="9" s="1"/>
  <c r="F4" i="9"/>
  <c r="F3" i="9" s="1"/>
  <c r="F5" i="9" s="1"/>
  <c r="D14" i="1"/>
  <c r="D74" i="1" s="1"/>
  <c r="D72" i="1"/>
  <c r="E14" i="1"/>
  <c r="E74" i="1" s="1"/>
  <c r="E72" i="1"/>
  <c r="E26" i="1"/>
  <c r="E84" i="1" s="1"/>
  <c r="E80" i="1"/>
  <c r="F140" i="1"/>
  <c r="F104" i="1" s="1"/>
  <c r="F26" i="1"/>
  <c r="F84" i="1" s="1"/>
  <c r="F39" i="1"/>
  <c r="C78" i="1"/>
  <c r="C82" i="1"/>
  <c r="C80" i="1"/>
  <c r="C98" i="1"/>
  <c r="C104" i="1"/>
  <c r="C105" i="1"/>
  <c r="C88" i="1"/>
  <c r="E103" i="1"/>
  <c r="F103" i="1"/>
  <c r="G47" i="1"/>
  <c r="H47" i="1"/>
  <c r="E18" i="9" l="1"/>
  <c r="E9" i="9"/>
  <c r="E10" i="9" s="1"/>
  <c r="D19" i="9"/>
  <c r="G8" i="1"/>
  <c r="G10" i="1" s="1"/>
  <c r="G95" i="1" s="1"/>
  <c r="G30" i="1"/>
  <c r="G71" i="1"/>
  <c r="G11" i="1"/>
  <c r="G12" i="1" s="1"/>
  <c r="G23" i="1"/>
  <c r="G22" i="1"/>
  <c r="G21" i="1"/>
  <c r="G20" i="1"/>
  <c r="G102" i="1"/>
  <c r="G101" i="1"/>
  <c r="F7" i="9"/>
  <c r="F8" i="9" s="1"/>
  <c r="F6" i="9"/>
  <c r="F15" i="9" s="1"/>
  <c r="F18" i="9"/>
  <c r="G4" i="9"/>
  <c r="E28" i="1"/>
  <c r="E86" i="1" s="1"/>
  <c r="C26" i="1"/>
  <c r="H8" i="1" l="1"/>
  <c r="H10" i="1" s="1"/>
  <c r="H95" i="1" s="1"/>
  <c r="F19" i="9"/>
  <c r="E19" i="9"/>
  <c r="G44" i="1"/>
  <c r="G14" i="1"/>
  <c r="G74" i="1" s="1"/>
  <c r="I10" i="1"/>
  <c r="G6" i="9"/>
  <c r="G15" i="9" s="1"/>
  <c r="G3" i="9"/>
  <c r="G5" i="9" s="1"/>
  <c r="G7" i="9"/>
  <c r="G8" i="9" s="1"/>
  <c r="G18" i="9" s="1"/>
  <c r="H4" i="9"/>
  <c r="C84" i="1"/>
  <c r="C28" i="1"/>
  <c r="H44" i="1"/>
  <c r="H23" i="1" l="1"/>
  <c r="H102" i="1"/>
  <c r="H71" i="1"/>
  <c r="H11" i="1"/>
  <c r="H12" i="1" s="1"/>
  <c r="H22" i="1"/>
  <c r="H20" i="1"/>
  <c r="H21" i="1"/>
  <c r="H30" i="1"/>
  <c r="I21" i="1"/>
  <c r="I20" i="1"/>
  <c r="I22" i="1"/>
  <c r="I23" i="1"/>
  <c r="I44" i="1"/>
  <c r="I95" i="1"/>
  <c r="H14" i="1"/>
  <c r="H74" i="1" s="1"/>
  <c r="I102" i="1"/>
  <c r="I30" i="1"/>
  <c r="I71" i="1"/>
  <c r="I11" i="1"/>
  <c r="I12" i="1" s="1"/>
  <c r="J10" i="1"/>
  <c r="H6" i="9"/>
  <c r="H15" i="9" s="1"/>
  <c r="H3" i="9"/>
  <c r="H5" i="9" s="1"/>
  <c r="H9" i="9" s="1"/>
  <c r="I4" i="9"/>
  <c r="C86" i="1"/>
  <c r="C32" i="1"/>
  <c r="J21" i="1" l="1"/>
  <c r="J20" i="1"/>
  <c r="J23" i="1"/>
  <c r="J17" i="1"/>
  <c r="J42" i="1" s="1"/>
  <c r="I14" i="1"/>
  <c r="I74" i="1" s="1"/>
  <c r="J30" i="1"/>
  <c r="J11" i="1"/>
  <c r="J12" i="1" s="1"/>
  <c r="J71" i="1"/>
  <c r="I6" i="9"/>
  <c r="I15" i="9" s="1"/>
  <c r="I3" i="9"/>
  <c r="I5" i="9" s="1"/>
  <c r="I9" i="9" s="1"/>
  <c r="J4" i="9"/>
  <c r="C37" i="1"/>
  <c r="C91" i="1"/>
  <c r="C90" i="1"/>
  <c r="J44" i="1"/>
  <c r="J14" i="1" l="1"/>
  <c r="J74" i="1" s="1"/>
  <c r="J6" i="9"/>
  <c r="J15" i="9" s="1"/>
  <c r="J3" i="9"/>
  <c r="J5" i="9" s="1"/>
  <c r="J9" i="9" s="1"/>
  <c r="K4" i="9"/>
  <c r="C46" i="1"/>
  <c r="C93" i="1"/>
  <c r="K6" i="9" l="1"/>
  <c r="K15" i="9" s="1"/>
  <c r="K3" i="9"/>
  <c r="K5" i="9" s="1"/>
  <c r="K9" i="9" s="1"/>
  <c r="L4" i="9"/>
  <c r="L6" i="9" l="1"/>
  <c r="L15" i="9" s="1"/>
  <c r="L3" i="9"/>
  <c r="L5" i="9" s="1"/>
  <c r="L9" i="9" s="1"/>
  <c r="M4" i="9"/>
  <c r="M6" i="9" l="1"/>
  <c r="M15" i="9" s="1"/>
  <c r="M3" i="9"/>
  <c r="M5" i="9" s="1"/>
  <c r="M9" i="9" s="1"/>
  <c r="D26" i="1" l="1"/>
  <c r="D84" i="1" s="1"/>
  <c r="E6" i="1"/>
  <c r="I116" i="1"/>
  <c r="I47" i="1" s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J80" i="1" s="1"/>
  <c r="E123" i="1"/>
  <c r="F123" i="1" s="1"/>
  <c r="G123" i="1" s="1"/>
  <c r="K80" i="1" l="1"/>
  <c r="J22" i="1"/>
  <c r="D28" i="1"/>
  <c r="D86" i="1" s="1"/>
  <c r="F6" i="1"/>
  <c r="H123" i="1"/>
  <c r="G137" i="1"/>
  <c r="G140" i="1" s="1"/>
  <c r="G104" i="1" s="1"/>
  <c r="A126" i="1"/>
  <c r="J116" i="1"/>
  <c r="J47" i="1" s="1"/>
  <c r="L80" i="1" l="1"/>
  <c r="G97" i="1"/>
  <c r="G98" i="1" s="1"/>
  <c r="G39" i="1"/>
  <c r="G24" i="1"/>
  <c r="G82" i="1" s="1"/>
  <c r="G6" i="1"/>
  <c r="H6" i="1" s="1"/>
  <c r="I6" i="1" s="1"/>
  <c r="J6" i="1" s="1"/>
  <c r="K6" i="1" s="1"/>
  <c r="L6" i="1" s="1"/>
  <c r="M6" i="1" s="1"/>
  <c r="N6" i="1" s="1"/>
  <c r="O6" i="1" s="1"/>
  <c r="P6" i="1" s="1"/>
  <c r="I123" i="1"/>
  <c r="A127" i="1"/>
  <c r="K116" i="1"/>
  <c r="K47" i="1" s="1"/>
  <c r="E32" i="1"/>
  <c r="E90" i="1" s="1"/>
  <c r="D32" i="1"/>
  <c r="D90" i="1" s="1"/>
  <c r="M80" i="1" l="1"/>
  <c r="D91" i="1"/>
  <c r="E91" i="1"/>
  <c r="J123" i="1"/>
  <c r="A128" i="1"/>
  <c r="L116" i="1"/>
  <c r="L47" i="1" s="1"/>
  <c r="D37" i="1"/>
  <c r="D93" i="1" s="1"/>
  <c r="E37" i="1"/>
  <c r="E93" i="1" s="1"/>
  <c r="N80" i="1" l="1"/>
  <c r="K123" i="1"/>
  <c r="A129" i="1"/>
  <c r="M116" i="1"/>
  <c r="M47" i="1" s="1"/>
  <c r="E46" i="1"/>
  <c r="O80" i="1" l="1"/>
  <c r="L123" i="1"/>
  <c r="A130" i="1"/>
  <c r="N116" i="1"/>
  <c r="N47" i="1" s="1"/>
  <c r="M123" i="1" l="1"/>
  <c r="A131" i="1"/>
  <c r="O116" i="1"/>
  <c r="O47" i="1" s="1"/>
  <c r="N123" i="1" l="1"/>
  <c r="A132" i="1"/>
  <c r="P116" i="1"/>
  <c r="P47" i="1" s="1"/>
  <c r="O123" i="1" l="1"/>
  <c r="A133" i="1"/>
  <c r="Q116" i="1"/>
  <c r="Q47" i="1" s="1"/>
  <c r="P123" i="1" l="1"/>
  <c r="A134" i="1"/>
  <c r="A135" i="1" l="1"/>
  <c r="G26" i="1" l="1"/>
  <c r="G28" i="1" l="1"/>
  <c r="G86" i="1" s="1"/>
  <c r="G84" i="1"/>
  <c r="G32" i="1" l="1"/>
  <c r="G37" i="1" l="1"/>
  <c r="G90" i="1"/>
  <c r="G35" i="1"/>
  <c r="G34" i="1"/>
  <c r="G91" i="1"/>
  <c r="G46" i="1" l="1"/>
  <c r="G49" i="1" s="1"/>
  <c r="G93" i="1"/>
  <c r="F28" i="1"/>
  <c r="F86" i="1" s="1"/>
  <c r="F32" i="1" l="1"/>
  <c r="F91" i="1" s="1"/>
  <c r="C113" i="1" s="1"/>
  <c r="C115" i="1" s="1"/>
  <c r="F37" i="1" l="1"/>
  <c r="F90" i="1"/>
  <c r="F93" i="1" l="1"/>
  <c r="F46" i="1"/>
  <c r="M7" i="9"/>
  <c r="M8" i="9"/>
  <c r="M10" i="9" s="1"/>
  <c r="H16" i="9"/>
  <c r="P8" i="1" l="1"/>
  <c r="P10" i="1" s="1"/>
  <c r="I16" i="9"/>
  <c r="J16" i="9" s="1"/>
  <c r="K16" i="9" s="1"/>
  <c r="L16" i="9" s="1"/>
  <c r="L7" i="9" s="1"/>
  <c r="L8" i="9" s="1"/>
  <c r="H7" i="9"/>
  <c r="H8" i="9" s="1"/>
  <c r="J7" i="9" l="1"/>
  <c r="J8" i="9" s="1"/>
  <c r="J10" i="9" s="1"/>
  <c r="I7" i="9"/>
  <c r="I8" i="9" s="1"/>
  <c r="K7" i="9"/>
  <c r="K8" i="9" s="1"/>
  <c r="K10" i="9" s="1"/>
  <c r="K19" i="9" s="1"/>
  <c r="M8" i="1"/>
  <c r="M10" i="1" s="1"/>
  <c r="I18" i="9"/>
  <c r="I10" i="9"/>
  <c r="J19" i="9" s="1"/>
  <c r="H18" i="9"/>
  <c r="H10" i="9"/>
  <c r="M18" i="9"/>
  <c r="L10" i="9"/>
  <c r="P20" i="1"/>
  <c r="P23" i="1"/>
  <c r="P11" i="1"/>
  <c r="P12" i="1" s="1"/>
  <c r="P21" i="1"/>
  <c r="P30" i="1"/>
  <c r="P22" i="1"/>
  <c r="P17" i="1"/>
  <c r="P42" i="1" s="1"/>
  <c r="J18" i="9"/>
  <c r="K18" i="9"/>
  <c r="L18" i="9"/>
  <c r="N8" i="1" l="1"/>
  <c r="N10" i="1" s="1"/>
  <c r="P14" i="1"/>
  <c r="P74" i="1" s="1"/>
  <c r="P135" i="1"/>
  <c r="P41" i="1"/>
  <c r="P101" i="1" s="1"/>
  <c r="O8" i="1"/>
  <c r="O10" i="1" s="1"/>
  <c r="L19" i="9"/>
  <c r="M19" i="9"/>
  <c r="H19" i="9"/>
  <c r="K8" i="1"/>
  <c r="K10" i="1" s="1"/>
  <c r="N23" i="1"/>
  <c r="N71" i="1"/>
  <c r="N21" i="1"/>
  <c r="N11" i="1"/>
  <c r="N12" i="1" s="1"/>
  <c r="N20" i="1"/>
  <c r="N17" i="1"/>
  <c r="N42" i="1" s="1"/>
  <c r="N30" i="1"/>
  <c r="N14" i="1"/>
  <c r="N74" i="1" s="1"/>
  <c r="O44" i="1"/>
  <c r="N22" i="1"/>
  <c r="L8" i="1"/>
  <c r="L10" i="1" s="1"/>
  <c r="M71" i="1" s="1"/>
  <c r="I19" i="9"/>
  <c r="M23" i="1"/>
  <c r="M20" i="1"/>
  <c r="M17" i="1"/>
  <c r="M42" i="1" s="1"/>
  <c r="M11" i="1"/>
  <c r="M12" i="1" s="1"/>
  <c r="M30" i="1"/>
  <c r="M21" i="1"/>
  <c r="N44" i="1"/>
  <c r="M14" i="1"/>
  <c r="M74" i="1" s="1"/>
  <c r="M22" i="1"/>
  <c r="J128" i="1" l="1"/>
  <c r="L128" i="1"/>
  <c r="K128" i="1"/>
  <c r="M128" i="1"/>
  <c r="P128" i="1"/>
  <c r="N128" i="1"/>
  <c r="O128" i="1"/>
  <c r="I128" i="1"/>
  <c r="I41" i="1"/>
  <c r="I101" i="1" s="1"/>
  <c r="L129" i="1"/>
  <c r="M129" i="1"/>
  <c r="P129" i="1"/>
  <c r="N129" i="1"/>
  <c r="O129" i="1"/>
  <c r="J129" i="1"/>
  <c r="K129" i="1"/>
  <c r="J41" i="1"/>
  <c r="J101" i="1" s="1"/>
  <c r="L23" i="1"/>
  <c r="L20" i="1"/>
  <c r="L17" i="1"/>
  <c r="L42" i="1" s="1"/>
  <c r="L30" i="1"/>
  <c r="L11" i="1"/>
  <c r="L12" i="1" s="1"/>
  <c r="L21" i="1"/>
  <c r="L71" i="1"/>
  <c r="L14" i="1"/>
  <c r="L74" i="1" s="1"/>
  <c r="M44" i="1"/>
  <c r="L22" i="1"/>
  <c r="O133" i="1"/>
  <c r="N41" i="1"/>
  <c r="N101" i="1" s="1"/>
  <c r="P133" i="1"/>
  <c r="N133" i="1"/>
  <c r="K23" i="1"/>
  <c r="K20" i="1"/>
  <c r="K71" i="1"/>
  <c r="K11" i="1"/>
  <c r="K12" i="1" s="1"/>
  <c r="K21" i="1"/>
  <c r="K17" i="1"/>
  <c r="K42" i="1" s="1"/>
  <c r="K30" i="1"/>
  <c r="K14" i="1"/>
  <c r="K74" i="1" s="1"/>
  <c r="K44" i="1"/>
  <c r="L44" i="1"/>
  <c r="K22" i="1"/>
  <c r="N132" i="1"/>
  <c r="P132" i="1"/>
  <c r="M132" i="1"/>
  <c r="O132" i="1"/>
  <c r="M41" i="1"/>
  <c r="M101" i="1" s="1"/>
  <c r="O17" i="1"/>
  <c r="O42" i="1" s="1"/>
  <c r="O20" i="1"/>
  <c r="O23" i="1"/>
  <c r="O30" i="1"/>
  <c r="O21" i="1"/>
  <c r="O71" i="1"/>
  <c r="O11" i="1"/>
  <c r="O12" i="1" s="1"/>
  <c r="O14" i="1"/>
  <c r="O74" i="1" s="1"/>
  <c r="P44" i="1"/>
  <c r="O22" i="1"/>
  <c r="P71" i="1"/>
  <c r="K130" i="1" l="1"/>
  <c r="L130" i="1"/>
  <c r="M130" i="1"/>
  <c r="N130" i="1"/>
  <c r="O130" i="1"/>
  <c r="P130" i="1"/>
  <c r="K41" i="1"/>
  <c r="K101" i="1" s="1"/>
  <c r="O134" i="1"/>
  <c r="P134" i="1"/>
  <c r="O41" i="1"/>
  <c r="O101" i="1" s="1"/>
  <c r="M127" i="1"/>
  <c r="L127" i="1"/>
  <c r="P127" i="1"/>
  <c r="H127" i="1"/>
  <c r="H137" i="1" s="1"/>
  <c r="H140" i="1" s="1"/>
  <c r="K127" i="1"/>
  <c r="O127" i="1"/>
  <c r="N127" i="1"/>
  <c r="I127" i="1"/>
  <c r="I137" i="1" s="1"/>
  <c r="I140" i="1" s="1"/>
  <c r="I24" i="1" s="1"/>
  <c r="J127" i="1"/>
  <c r="J137" i="1" s="1"/>
  <c r="J140" i="1" s="1"/>
  <c r="H41" i="1"/>
  <c r="H101" i="1" s="1"/>
  <c r="M131" i="1"/>
  <c r="N131" i="1"/>
  <c r="O131" i="1"/>
  <c r="P131" i="1"/>
  <c r="L131" i="1"/>
  <c r="L41" i="1"/>
  <c r="L101" i="1" s="1"/>
  <c r="N137" i="1" l="1"/>
  <c r="N140" i="1" s="1"/>
  <c r="N24" i="1" s="1"/>
  <c r="P137" i="1"/>
  <c r="P140" i="1" s="1"/>
  <c r="P24" i="1" s="1"/>
  <c r="O137" i="1"/>
  <c r="O140" i="1" s="1"/>
  <c r="O104" i="1" s="1"/>
  <c r="L137" i="1"/>
  <c r="L140" i="1" s="1"/>
  <c r="L39" i="1" s="1"/>
  <c r="K137" i="1"/>
  <c r="K140" i="1" s="1"/>
  <c r="K39" i="1" s="1"/>
  <c r="M137" i="1"/>
  <c r="M140" i="1" s="1"/>
  <c r="M104" i="1" s="1"/>
  <c r="J104" i="1"/>
  <c r="J39" i="1"/>
  <c r="J24" i="1"/>
  <c r="I26" i="1"/>
  <c r="I28" i="1" s="1"/>
  <c r="I82" i="1"/>
  <c r="I39" i="1"/>
  <c r="I104" i="1"/>
  <c r="H97" i="1"/>
  <c r="H104" i="1"/>
  <c r="H24" i="1"/>
  <c r="H39" i="1"/>
  <c r="O39" i="1" l="1"/>
  <c r="P39" i="1"/>
  <c r="O24" i="1"/>
  <c r="P104" i="1"/>
  <c r="L104" i="1"/>
  <c r="N39" i="1"/>
  <c r="N104" i="1"/>
  <c r="L24" i="1"/>
  <c r="I84" i="1"/>
  <c r="M39" i="1"/>
  <c r="M24" i="1"/>
  <c r="M26" i="1" s="1"/>
  <c r="K24" i="1"/>
  <c r="K82" i="1" s="1"/>
  <c r="K104" i="1"/>
  <c r="O26" i="1"/>
  <c r="O82" i="1"/>
  <c r="L26" i="1"/>
  <c r="L82" i="1"/>
  <c r="P26" i="1"/>
  <c r="P82" i="1"/>
  <c r="H26" i="1"/>
  <c r="H82" i="1"/>
  <c r="H98" i="1"/>
  <c r="I97" i="1"/>
  <c r="J26" i="1"/>
  <c r="J82" i="1"/>
  <c r="N26" i="1"/>
  <c r="N82" i="1"/>
  <c r="I32" i="1"/>
  <c r="I86" i="1"/>
  <c r="K26" i="1" l="1"/>
  <c r="K28" i="1" s="1"/>
  <c r="M82" i="1"/>
  <c r="M28" i="1"/>
  <c r="M84" i="1"/>
  <c r="J97" i="1"/>
  <c r="I98" i="1"/>
  <c r="H28" i="1"/>
  <c r="H84" i="1"/>
  <c r="P28" i="1"/>
  <c r="P84" i="1"/>
  <c r="N84" i="1"/>
  <c r="N28" i="1"/>
  <c r="J28" i="1"/>
  <c r="J84" i="1"/>
  <c r="L28" i="1"/>
  <c r="L84" i="1"/>
  <c r="O84" i="1"/>
  <c r="O28" i="1"/>
  <c r="I33" i="1"/>
  <c r="I90" i="1"/>
  <c r="K84" i="1" l="1"/>
  <c r="K97" i="1"/>
  <c r="J98" i="1"/>
  <c r="O32" i="1"/>
  <c r="O86" i="1"/>
  <c r="L32" i="1"/>
  <c r="L86" i="1"/>
  <c r="J32" i="1"/>
  <c r="J86" i="1"/>
  <c r="N32" i="1"/>
  <c r="N86" i="1"/>
  <c r="P32" i="1"/>
  <c r="P86" i="1"/>
  <c r="M32" i="1"/>
  <c r="M86" i="1"/>
  <c r="K86" i="1"/>
  <c r="K32" i="1"/>
  <c r="H86" i="1"/>
  <c r="H32" i="1"/>
  <c r="H34" i="1" l="1"/>
  <c r="H37" i="1"/>
  <c r="H90" i="1"/>
  <c r="H35" i="1"/>
  <c r="H91" i="1"/>
  <c r="J90" i="1"/>
  <c r="J33" i="1"/>
  <c r="K90" i="1"/>
  <c r="K33" i="1"/>
  <c r="M90" i="1"/>
  <c r="M33" i="1"/>
  <c r="P90" i="1"/>
  <c r="P33" i="1"/>
  <c r="N90" i="1"/>
  <c r="N33" i="1"/>
  <c r="L90" i="1"/>
  <c r="L33" i="1"/>
  <c r="O90" i="1"/>
  <c r="O33" i="1"/>
  <c r="L97" i="1"/>
  <c r="K98" i="1"/>
  <c r="M97" i="1" l="1"/>
  <c r="L98" i="1"/>
  <c r="H93" i="1"/>
  <c r="H46" i="1"/>
  <c r="H49" i="1" s="1"/>
  <c r="I35" i="1"/>
  <c r="I37" i="1" s="1"/>
  <c r="I46" i="1" l="1"/>
  <c r="I49" i="1" s="1"/>
  <c r="I93" i="1"/>
  <c r="I34" i="1"/>
  <c r="N97" i="1"/>
  <c r="M98" i="1"/>
  <c r="O97" i="1" l="1"/>
  <c r="N98" i="1"/>
  <c r="J35" i="1"/>
  <c r="J37" i="1" s="1"/>
  <c r="J34" i="1" l="1"/>
  <c r="K35" i="1" s="1"/>
  <c r="K37" i="1" s="1"/>
  <c r="J93" i="1"/>
  <c r="J46" i="1"/>
  <c r="J49" i="1" s="1"/>
  <c r="P97" i="1"/>
  <c r="P98" i="1" s="1"/>
  <c r="O98" i="1"/>
  <c r="K34" i="1" l="1"/>
  <c r="K93" i="1"/>
  <c r="K46" i="1"/>
  <c r="K49" i="1" s="1"/>
  <c r="L35" i="1" l="1"/>
  <c r="L37" i="1" s="1"/>
  <c r="L34" i="1" l="1"/>
  <c r="L46" i="1"/>
  <c r="L49" i="1" s="1"/>
  <c r="L93" i="1"/>
  <c r="M35" i="1" l="1"/>
  <c r="M37" i="1" s="1"/>
  <c r="M34" i="1" l="1"/>
  <c r="M93" i="1"/>
  <c r="M46" i="1"/>
  <c r="M49" i="1" s="1"/>
  <c r="N35" i="1" l="1"/>
  <c r="N37" i="1" s="1"/>
  <c r="N34" i="1" l="1"/>
  <c r="O35" i="1" s="1"/>
  <c r="O37" i="1" s="1"/>
  <c r="N93" i="1"/>
  <c r="N46" i="1"/>
  <c r="N49" i="1" s="1"/>
  <c r="O34" i="1" l="1"/>
  <c r="O93" i="1"/>
  <c r="O46" i="1"/>
  <c r="O49" i="1" s="1"/>
  <c r="P35" i="1" l="1"/>
  <c r="P37" i="1" s="1"/>
  <c r="Q49" i="1" l="1"/>
  <c r="P93" i="1"/>
  <c r="P46" i="1"/>
  <c r="P49" i="1" s="1"/>
  <c r="P34" i="1"/>
  <c r="G51" i="1" l="1"/>
  <c r="G56" i="1" l="1"/>
  <c r="J60" i="1" s="1"/>
  <c r="K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Anirudh Kodali</author>
  </authors>
  <commentList>
    <comment ref="A11" authorId="0" shapeId="0" xr:uid="{463EE0C0-BA6F-4B55-9D70-890B8F515649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Cost of materials consumed+Purchase of stock-in-trade
+ Change in inventories of finished goods, stock-in trade and work-in-progress
</t>
        </r>
      </text>
    </comment>
    <comment ref="G52" authorId="0" shapeId="0" xr:uid="{C2AC171C-9ADF-4AA7-B507-170878D7F705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lease liability as we added it in D&amp;A</t>
        </r>
      </text>
    </comment>
    <comment ref="A97" authorId="0" shapeId="0" xr:uid="{0D06AB30-3FFF-49BF-A22B-A0A0760F884A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PPE+Platforms+Technology+Intangible assets underdevelopment+Capital work in progress+
Right-of-use-lease assets</t>
        </r>
      </text>
    </comment>
    <comment ref="A121" authorId="0" shapeId="0" xr:uid="{1DDEB6F6-B4A3-4A21-A8BE-BEFA91B3B0CE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Straight line method </t>
        </r>
      </text>
    </comment>
    <comment ref="A137" authorId="0" shapeId="0" xr:uid="{C51976D4-E3D2-4B6B-A3C5-7F9A5B60F09E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this is D&amp;A in general excluding acquisition</t>
        </r>
      </text>
    </comment>
    <comment ref="A138" authorId="0" shapeId="0" xr:uid="{F0713937-73F2-478F-B695-94DE26018D69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ValueFirst acquisition
</t>
        </r>
      </text>
    </comment>
  </commentList>
</comments>
</file>

<file path=xl/sharedStrings.xml><?xml version="1.0" encoding="utf-8"?>
<sst xmlns="http://schemas.openxmlformats.org/spreadsheetml/2006/main" count="448" uniqueCount="139">
  <si>
    <t>Discounted Cash Flow Analysis</t>
  </si>
  <si>
    <t>For the Years Ended March 31</t>
  </si>
  <si>
    <t>Terminal</t>
  </si>
  <si>
    <t>Value</t>
  </si>
  <si>
    <t>--------------</t>
  </si>
  <si>
    <t>Cost of Goods Sold</t>
  </si>
  <si>
    <t>Gross Margin</t>
  </si>
  <si>
    <t>Operating Expenses:</t>
  </si>
  <si>
    <t>Advertising &amp; Promotion</t>
  </si>
  <si>
    <t>Depreciation &amp; Amortization</t>
  </si>
  <si>
    <t>Total Operating Expenses</t>
  </si>
  <si>
    <t>Operating Income</t>
  </si>
  <si>
    <t>Other Income/(Expense)</t>
  </si>
  <si>
    <t>Pretax Income</t>
  </si>
  <si>
    <t>Income Taxes</t>
  </si>
  <si>
    <t>Net Income</t>
  </si>
  <si>
    <t>+  Depreciation &amp; Amortization</t>
  </si>
  <si>
    <t>-   Capital Expenditures</t>
  </si>
  <si>
    <t>-   Working Capital Additions</t>
  </si>
  <si>
    <t>Free Cash Flow</t>
  </si>
  <si>
    <t>Present Value Factor</t>
  </si>
  <si>
    <t>PV Free Cash Flow</t>
  </si>
  <si>
    <t>Value of Firm</t>
  </si>
  <si>
    <t>Less:  Debt Outstanding</t>
  </si>
  <si>
    <t>Plus:  Cash</t>
  </si>
  <si>
    <t>Equity Value</t>
  </si>
  <si>
    <t>Net PP&amp;E</t>
  </si>
  <si>
    <t>Revenue/Net PP&amp;E</t>
  </si>
  <si>
    <t>Capital Expenditure Growth</t>
  </si>
  <si>
    <t>Depreciation/Revenue</t>
  </si>
  <si>
    <t>Working Capital/Revenue</t>
  </si>
  <si>
    <t>Discount Rate:</t>
  </si>
  <si>
    <t>Risk-Free Rate</t>
  </si>
  <si>
    <t>Risk Premium</t>
  </si>
  <si>
    <t>Beta</t>
  </si>
  <si>
    <t>K(e)</t>
  </si>
  <si>
    <t>K(d)</t>
  </si>
  <si>
    <t>Tax Rate</t>
  </si>
  <si>
    <t>Debt/Capital</t>
  </si>
  <si>
    <t>WACC</t>
  </si>
  <si>
    <t>Depreciation Schedule</t>
  </si>
  <si>
    <t>Total Depreciation Schedule</t>
  </si>
  <si>
    <t>Intangible Amortization</t>
  </si>
  <si>
    <t>Total Depreciation &amp; Amortization</t>
  </si>
  <si>
    <t>=========</t>
  </si>
  <si>
    <t>Plus:  PV of Goodwill Tax Shield</t>
  </si>
  <si>
    <t>2024 Net PP&amp;E</t>
  </si>
  <si>
    <t xml:space="preserve">premium </t>
  </si>
  <si>
    <t>Crores of rupees</t>
  </si>
  <si>
    <t>-</t>
  </si>
  <si>
    <t>Terminal Growth</t>
  </si>
  <si>
    <t>Terminal Value/ Total Value</t>
  </si>
  <si>
    <t>OLA Electric</t>
  </si>
  <si>
    <t>Revenue from Operations</t>
  </si>
  <si>
    <t>Units Sold</t>
  </si>
  <si>
    <t>ARPU in rupees</t>
  </si>
  <si>
    <t xml:space="preserve"> Revenue Growth</t>
  </si>
  <si>
    <t>Research Costs</t>
  </si>
  <si>
    <t>CapEx:</t>
  </si>
  <si>
    <t>Acquisition of PP&amp;E + Intagibles</t>
  </si>
  <si>
    <t>Development  (addition to Intagibles)</t>
  </si>
  <si>
    <t>Total R&amp;D = Research Costs + Addition to Intagibles</t>
  </si>
  <si>
    <t>Addition to Intagibles/Total R&amp;D</t>
  </si>
  <si>
    <t>Capex:</t>
  </si>
  <si>
    <t>Total 2W production in India</t>
  </si>
  <si>
    <t>Total 2W sold in India</t>
  </si>
  <si>
    <t>exported</t>
  </si>
  <si>
    <t>Units in Millions</t>
  </si>
  <si>
    <t>Total Scooter Sold in India</t>
  </si>
  <si>
    <t>2W growth</t>
  </si>
  <si>
    <t>export as % of production</t>
  </si>
  <si>
    <t>Ola's share in E2W</t>
  </si>
  <si>
    <t>E2W % of total 2W</t>
  </si>
  <si>
    <t>E2W units</t>
  </si>
  <si>
    <t>Scooters % of 2W</t>
  </si>
  <si>
    <t>Scooters growth</t>
  </si>
  <si>
    <t>Ola's domestic units</t>
  </si>
  <si>
    <t>Hero Motocorp's FY23 volume share</t>
  </si>
  <si>
    <t>Ola's international units</t>
  </si>
  <si>
    <t>Ola's Total Units</t>
  </si>
  <si>
    <t>Ola's demostic growth</t>
  </si>
  <si>
    <t>Ola's Total growth</t>
  </si>
  <si>
    <t>Cost per Unit in rupees</t>
  </si>
  <si>
    <t>Employee wages &amp; benefits</t>
  </si>
  <si>
    <t>Other expenses</t>
  </si>
  <si>
    <t>Unrecognised deferred tax assets</t>
  </si>
  <si>
    <t>Unrecognised deferred tax assets USED</t>
  </si>
  <si>
    <t>ROIC</t>
  </si>
  <si>
    <t>IPO Valuation</t>
  </si>
  <si>
    <t>Assumption</t>
  </si>
  <si>
    <t>Average Revenue per Unit (ARPU)</t>
  </si>
  <si>
    <t>Working Capital</t>
  </si>
  <si>
    <t>Cost of Capital (WACC)</t>
  </si>
  <si>
    <t>Years 1-5</t>
  </si>
  <si>
    <t>Years 6-10</t>
  </si>
  <si>
    <t>After Year 10</t>
  </si>
  <si>
    <t>Link to Story</t>
  </si>
  <si>
    <t>Decreases 2% annually</t>
  </si>
  <si>
    <t>Economies of scale, tech advancement</t>
  </si>
  <si>
    <t>E2W share: 5.4% to 40%</t>
  </si>
  <si>
    <t>E2W share: 40% to 75%</t>
  </si>
  <si>
    <t>80% to 70%</t>
  </si>
  <si>
    <t>Economies of scale, new tech</t>
  </si>
  <si>
    <t>Operating Expenses</t>
  </si>
  <si>
    <t>-10% to 0%</t>
  </si>
  <si>
    <t>0% to +7%</t>
  </si>
  <si>
    <t>Decreases to 12%</t>
  </si>
  <si>
    <t>Risk reduction over time</t>
  </si>
  <si>
    <t>Industry standard</t>
  </si>
  <si>
    <t>negative</t>
  </si>
  <si>
    <t>N/A</t>
  </si>
  <si>
    <t>Capital Expenditure</t>
  </si>
  <si>
    <t>₹1,51,989</t>
  </si>
  <si>
    <t>Revenue as a whole grows by 3%</t>
  </si>
  <si>
    <t>1,56,251</t>
  </si>
  <si>
    <t>exponential growth for next 5 years and market adoption</t>
  </si>
  <si>
    <t>remain at 75%</t>
  </si>
  <si>
    <t>Based on historical data and industry standards</t>
  </si>
  <si>
    <t>Gradually move towards 10 year estimate</t>
  </si>
  <si>
    <t>Consistent marketing and operational costs; economies of scale</t>
  </si>
  <si>
    <t xml:space="preserve">Grew 42% </t>
  </si>
  <si>
    <t>grows at revenue growth</t>
  </si>
  <si>
    <t xml:space="preserve">Used IPO proceeding for FY25; decreases to match revenue growth </t>
  </si>
  <si>
    <t>grows at revenue growth of 3%</t>
  </si>
  <si>
    <t>Heavy investment initially to build Gigafactory and others</t>
  </si>
  <si>
    <t>Growth, higher inventory and possibly decrease in Just in Time model</t>
  </si>
  <si>
    <t>increases as company turns profitable</t>
  </si>
  <si>
    <t>increases to industry standards / slighly lower</t>
  </si>
  <si>
    <t>Use of deferred tax assets initially and standard tax rate of industry</t>
  </si>
  <si>
    <t>87.4%</t>
  </si>
  <si>
    <t>70%</t>
  </si>
  <si>
    <t>-8.9%</t>
  </si>
  <si>
    <t>14%</t>
  </si>
  <si>
    <t>12%</t>
  </si>
  <si>
    <t>7%</t>
  </si>
  <si>
    <t>20%</t>
  </si>
  <si>
    <t>25%</t>
  </si>
  <si>
    <t>Cost Of Goods Sold as % of Revenue</t>
  </si>
  <si>
    <t>Base Year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</si>
</sst>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0.0000"/>
    <numFmt numFmtId="167" formatCode="_([$INR]\ * #,##0.00_);_([$INR]\ * \(#,##0.00\);_([$INR]\ * &quot;-&quot;??_);_(@_)"/>
    <numFmt numFmtId="168" formatCode="0.0"/>
    <numFmt numFmtId="169" formatCode="0.000%"/>
    <numFmt numFmtId="170" formatCode="0.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0" fontId="2" fillId="0" borderId="0" xfId="0" quotePrefix="1" applyFont="1" applyAlignment="1">
      <alignment horizontal="right"/>
    </xf>
    <xf numFmtId="43" fontId="2" fillId="0" borderId="0" xfId="1" applyFont="1"/>
    <xf numFmtId="164" fontId="2" fillId="0" borderId="0" xfId="1" applyNumberFormat="1" applyFont="1"/>
    <xf numFmtId="165" fontId="2" fillId="0" borderId="0" xfId="3" applyNumberFormat="1" applyFont="1"/>
    <xf numFmtId="164" fontId="2" fillId="0" borderId="0" xfId="1" quotePrefix="1" applyNumberFormat="1" applyFont="1" applyAlignment="1">
      <alignment horizontal="right"/>
    </xf>
    <xf numFmtId="166" fontId="2" fillId="0" borderId="0" xfId="0" applyNumberFormat="1" applyFont="1"/>
    <xf numFmtId="164" fontId="2" fillId="0" borderId="0" xfId="1" quotePrefix="1" applyNumberFormat="1" applyFont="1"/>
    <xf numFmtId="167" fontId="2" fillId="0" borderId="0" xfId="2" applyNumberFormat="1" applyFont="1"/>
    <xf numFmtId="10" fontId="0" fillId="0" borderId="0" xfId="0" applyNumberFormat="1"/>
    <xf numFmtId="10" fontId="2" fillId="0" borderId="0" xfId="1" applyNumberFormat="1" applyFont="1"/>
    <xf numFmtId="165" fontId="2" fillId="0" borderId="0" xfId="1" applyNumberFormat="1" applyFont="1"/>
    <xf numFmtId="168" fontId="0" fillId="0" borderId="0" xfId="0" applyNumberFormat="1"/>
    <xf numFmtId="168" fontId="2" fillId="0" borderId="0" xfId="1" applyNumberFormat="1" applyFont="1"/>
    <xf numFmtId="9" fontId="0" fillId="0" borderId="0" xfId="0" applyNumberFormat="1"/>
    <xf numFmtId="169" fontId="0" fillId="0" borderId="0" xfId="0" applyNumberFormat="1"/>
    <xf numFmtId="170" fontId="0" fillId="0" borderId="0" xfId="0" applyNumberFormat="1"/>
    <xf numFmtId="165" fontId="0" fillId="0" borderId="0" xfId="0" applyNumberFormat="1"/>
    <xf numFmtId="10" fontId="2" fillId="0" borderId="0" xfId="3" applyNumberFormat="1" applyFont="1"/>
    <xf numFmtId="43" fontId="0" fillId="0" borderId="0" xfId="0" applyNumberFormat="1"/>
    <xf numFmtId="10" fontId="2" fillId="0" borderId="0" xfId="0" applyNumberFormat="1" applyFont="1"/>
    <xf numFmtId="1" fontId="0" fillId="0" borderId="0" xfId="0" applyNumberFormat="1"/>
    <xf numFmtId="1" fontId="2" fillId="0" borderId="0" xfId="1" applyNumberFormat="1" applyFont="1"/>
    <xf numFmtId="168" fontId="2" fillId="0" borderId="0" xfId="0" quotePrefix="1" applyNumberFormat="1" applyFont="1" applyAlignment="1">
      <alignment horizontal="right"/>
    </xf>
    <xf numFmtId="0" fontId="0" fillId="2" borderId="0" xfId="0" applyFill="1"/>
    <xf numFmtId="1" fontId="2" fillId="0" borderId="0" xfId="0" quotePrefix="1" applyNumberFormat="1" applyFont="1" applyAlignment="1">
      <alignment horizontal="right"/>
    </xf>
    <xf numFmtId="2" fontId="0" fillId="0" borderId="0" xfId="0" applyNumberFormat="1"/>
    <xf numFmtId="2" fontId="2" fillId="0" borderId="0" xfId="1" applyNumberFormat="1" applyFont="1"/>
    <xf numFmtId="165" fontId="2" fillId="0" borderId="0" xfId="0" applyNumberFormat="1" applyFont="1"/>
    <xf numFmtId="3" fontId="2" fillId="0" borderId="0" xfId="0" quotePrefix="1" applyNumberFormat="1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8"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20D2D-A1E8-4D08-BA26-ADF83B62661F}" name="Table1" displayName="Table1" ref="B4:G13" totalsRowShown="0" headerRowDxfId="7" dataDxfId="6">
  <autoFilter ref="B4:G13" xr:uid="{09D20D2D-A1E8-4D08-BA26-ADF83B62661F}"/>
  <tableColumns count="6">
    <tableColumn id="1" xr3:uid="{C3363B1D-839B-4882-9F70-80E63F4E7FFB}" name="Assumption" dataDxfId="5"/>
    <tableColumn id="2" xr3:uid="{E2A1D68D-A8FA-4911-9EA6-3A3CEE169BEF}" name="Base Year (2024)" dataDxfId="4"/>
    <tableColumn id="3" xr3:uid="{32991ABB-BA79-42A4-AE02-BC98E1340074}" name="Years 1-5" dataDxfId="3"/>
    <tableColumn id="4" xr3:uid="{834FE8F2-66CE-4703-AFF6-9477EF9883D6}" name="Years 6-10" dataDxfId="2"/>
    <tableColumn id="5" xr3:uid="{C4CF1B03-4CD0-4BD5-AF60-AE42B79C7C5A}" name="After Year 10" dataDxfId="1"/>
    <tableColumn id="6" xr3:uid="{C8C8F0DF-926F-453C-B004-657D9DDC1646}" name="Link to St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CC6C-7F4A-4190-B16E-915AD30B04D5}">
  <dimension ref="A1:M21"/>
  <sheetViews>
    <sheetView workbookViewId="0">
      <selection activeCell="D16" sqref="D16"/>
    </sheetView>
  </sheetViews>
  <sheetFormatPr defaultRowHeight="14.25" x14ac:dyDescent="0.45"/>
  <cols>
    <col min="1" max="1" width="30.46484375" customWidth="1"/>
  </cols>
  <sheetData>
    <row r="1" spans="1:13" x14ac:dyDescent="0.45">
      <c r="A1" t="s">
        <v>67</v>
      </c>
    </row>
    <row r="2" spans="1:13" x14ac:dyDescent="0.45">
      <c r="B2">
        <v>2023</v>
      </c>
      <c r="C2">
        <v>2024</v>
      </c>
      <c r="D2">
        <f>C2+1</f>
        <v>2025</v>
      </c>
      <c r="E2">
        <f t="shared" ref="E2:M2" si="0">D2+1</f>
        <v>2026</v>
      </c>
      <c r="F2">
        <f t="shared" si="0"/>
        <v>2027</v>
      </c>
      <c r="G2">
        <f t="shared" si="0"/>
        <v>2028</v>
      </c>
      <c r="H2">
        <f t="shared" si="0"/>
        <v>2029</v>
      </c>
      <c r="I2">
        <f t="shared" si="0"/>
        <v>2030</v>
      </c>
      <c r="J2">
        <f>I2+1</f>
        <v>2031</v>
      </c>
      <c r="K2">
        <f t="shared" si="0"/>
        <v>2032</v>
      </c>
      <c r="L2">
        <f t="shared" si="0"/>
        <v>2033</v>
      </c>
      <c r="M2">
        <f t="shared" si="0"/>
        <v>2034</v>
      </c>
    </row>
    <row r="3" spans="1:13" x14ac:dyDescent="0.45">
      <c r="A3" t="s">
        <v>64</v>
      </c>
      <c r="B3" s="15">
        <v>19.5</v>
      </c>
      <c r="C3" s="15">
        <v>21.5</v>
      </c>
      <c r="D3" s="15">
        <f>D4/(1-D13)</f>
        <v>25.668749999999999</v>
      </c>
      <c r="E3" s="15">
        <f t="shared" ref="E3:M3" si="1">E4/(1-E13)</f>
        <v>30.391800000000003</v>
      </c>
      <c r="F3" s="15">
        <f t="shared" si="1"/>
        <v>36.144533571428582</v>
      </c>
      <c r="G3" s="15">
        <f t="shared" si="1"/>
        <v>40.120432264285725</v>
      </c>
      <c r="H3" s="15">
        <f t="shared" si="1"/>
        <v>44.199342877821437</v>
      </c>
      <c r="I3" s="15">
        <f t="shared" si="1"/>
        <v>48.324614879751437</v>
      </c>
      <c r="J3" s="15">
        <f t="shared" si="1"/>
        <v>52.432207144530302</v>
      </c>
      <c r="K3" s="15">
        <f t="shared" si="1"/>
        <v>56.452009692277628</v>
      </c>
      <c r="L3" s="15">
        <f t="shared" si="1"/>
        <v>60.309563687916601</v>
      </c>
      <c r="M3" s="15">
        <f t="shared" si="1"/>
        <v>63.928137509191593</v>
      </c>
    </row>
    <row r="4" spans="1:13" x14ac:dyDescent="0.45">
      <c r="A4" t="s">
        <v>65</v>
      </c>
      <c r="B4" s="15">
        <v>16.5</v>
      </c>
      <c r="C4" s="15">
        <v>18.5</v>
      </c>
      <c r="D4" s="15">
        <f t="shared" ref="D4:M4" si="2">C4*(1+D14)</f>
        <v>20.535</v>
      </c>
      <c r="E4" s="15">
        <f t="shared" si="2"/>
        <v>22.793850000000003</v>
      </c>
      <c r="F4" s="15">
        <f t="shared" si="2"/>
        <v>25.301173500000004</v>
      </c>
      <c r="G4" s="15">
        <f t="shared" si="2"/>
        <v>28.084302585000007</v>
      </c>
      <c r="H4" s="15">
        <f t="shared" si="2"/>
        <v>30.939540014475003</v>
      </c>
      <c r="I4" s="15">
        <f t="shared" si="2"/>
        <v>33.827230415826001</v>
      </c>
      <c r="J4" s="15">
        <f t="shared" si="2"/>
        <v>36.70254500117121</v>
      </c>
      <c r="K4" s="15">
        <f t="shared" si="2"/>
        <v>39.516406784594338</v>
      </c>
      <c r="L4" s="15">
        <f t="shared" si="2"/>
        <v>42.216694581541617</v>
      </c>
      <c r="M4" s="15">
        <f t="shared" si="2"/>
        <v>44.749696256434113</v>
      </c>
    </row>
    <row r="5" spans="1:13" x14ac:dyDescent="0.45">
      <c r="A5" t="s">
        <v>66</v>
      </c>
      <c r="B5" s="15">
        <v>4.5</v>
      </c>
      <c r="C5" s="15">
        <f>C3-C4</f>
        <v>3</v>
      </c>
      <c r="D5" s="15">
        <f>D3-D4</f>
        <v>5.1337499999999991</v>
      </c>
      <c r="E5" s="15">
        <f t="shared" ref="E5:M5" si="3">E3-E4</f>
        <v>7.5979500000000009</v>
      </c>
      <c r="F5" s="15">
        <f t="shared" si="3"/>
        <v>10.843360071428577</v>
      </c>
      <c r="G5" s="15">
        <f t="shared" si="3"/>
        <v>12.036129679285718</v>
      </c>
      <c r="H5" s="15">
        <f t="shared" si="3"/>
        <v>13.259802863346433</v>
      </c>
      <c r="I5" s="15">
        <f t="shared" si="3"/>
        <v>14.497384463925435</v>
      </c>
      <c r="J5" s="15">
        <f t="shared" si="3"/>
        <v>15.729662143359093</v>
      </c>
      <c r="K5" s="15">
        <f t="shared" si="3"/>
        <v>16.93560290768329</v>
      </c>
      <c r="L5" s="15">
        <f t="shared" si="3"/>
        <v>18.092869106374984</v>
      </c>
      <c r="M5" s="15">
        <f t="shared" si="3"/>
        <v>19.17844125275748</v>
      </c>
    </row>
    <row r="6" spans="1:13" x14ac:dyDescent="0.45">
      <c r="A6" t="s">
        <v>68</v>
      </c>
      <c r="B6" s="15">
        <f t="shared" ref="B6:M6" si="4">B12*B4</f>
        <v>5.28</v>
      </c>
      <c r="C6" s="15">
        <f t="shared" si="4"/>
        <v>6.29</v>
      </c>
      <c r="D6" s="15">
        <f t="shared" si="4"/>
        <v>7.5466125000000011</v>
      </c>
      <c r="E6" s="15">
        <f t="shared" si="4"/>
        <v>9.0035707500000015</v>
      </c>
      <c r="F6" s="15">
        <f t="shared" si="4"/>
        <v>10.689745803750002</v>
      </c>
      <c r="G6" s="15">
        <f t="shared" si="4"/>
        <v>12.637936163250002</v>
      </c>
      <c r="H6" s="15">
        <f t="shared" si="4"/>
        <v>15.16037460709275</v>
      </c>
      <c r="I6" s="15">
        <f t="shared" si="4"/>
        <v>17.590159816229516</v>
      </c>
      <c r="J6" s="15">
        <f t="shared" si="4"/>
        <v>19.81937430063245</v>
      </c>
      <c r="K6" s="15">
        <f t="shared" si="4"/>
        <v>22.129187799372826</v>
      </c>
      <c r="L6" s="15">
        <f t="shared" si="4"/>
        <v>24.485682857294137</v>
      </c>
      <c r="M6" s="15">
        <f t="shared" si="4"/>
        <v>26.849817753860467</v>
      </c>
    </row>
    <row r="7" spans="1:13" x14ac:dyDescent="0.45">
      <c r="A7" t="s">
        <v>73</v>
      </c>
      <c r="B7" s="15">
        <f t="shared" ref="B7:M7" si="5">B16*B4</f>
        <v>0.74249999999999994</v>
      </c>
      <c r="C7" s="15">
        <f t="shared" si="5"/>
        <v>0.999</v>
      </c>
      <c r="D7" s="15">
        <f t="shared" si="5"/>
        <v>1.84815</v>
      </c>
      <c r="E7" s="15">
        <f t="shared" si="5"/>
        <v>3.1911390000000006</v>
      </c>
      <c r="F7" s="15">
        <f t="shared" si="5"/>
        <v>6.8313168450000017</v>
      </c>
      <c r="G7" s="15">
        <f t="shared" si="5"/>
        <v>11.233721034000004</v>
      </c>
      <c r="H7" s="15">
        <f t="shared" si="5"/>
        <v>14.180622506634379</v>
      </c>
      <c r="I7" s="15">
        <f t="shared" si="5"/>
        <v>17.477402381510103</v>
      </c>
      <c r="J7" s="15">
        <f t="shared" si="5"/>
        <v>21.103963375673448</v>
      </c>
      <c r="K7" s="15">
        <f t="shared" si="5"/>
        <v>25.027057630243085</v>
      </c>
      <c r="L7" s="15">
        <f t="shared" si="5"/>
        <v>29.199880418899621</v>
      </c>
      <c r="M7" s="15">
        <f t="shared" si="5"/>
        <v>33.562272192325587</v>
      </c>
    </row>
    <row r="8" spans="1:13" x14ac:dyDescent="0.45">
      <c r="A8" t="s">
        <v>76</v>
      </c>
      <c r="B8" s="26">
        <f>156251/10^6</f>
        <v>0.156251</v>
      </c>
      <c r="C8" s="26">
        <f>329618/10^6</f>
        <v>0.32961800000000002</v>
      </c>
      <c r="D8" s="15">
        <f t="shared" ref="D8:M8" si="6">D17*D7</f>
        <v>0.64685249999999994</v>
      </c>
      <c r="E8" s="15">
        <f t="shared" si="6"/>
        <v>1.2764556000000002</v>
      </c>
      <c r="F8" s="15">
        <f t="shared" si="6"/>
        <v>2.6044395471562507</v>
      </c>
      <c r="G8" s="15">
        <f t="shared" si="6"/>
        <v>4.0722238748250019</v>
      </c>
      <c r="H8" s="15">
        <f t="shared" si="6"/>
        <v>4.8745889866555681</v>
      </c>
      <c r="I8" s="15">
        <f t="shared" si="6"/>
        <v>5.6801557739907844</v>
      </c>
      <c r="J8" s="15">
        <f t="shared" si="6"/>
        <v>6.4630887837999955</v>
      </c>
      <c r="K8" s="15">
        <f t="shared" si="6"/>
        <v>7.1952790686948891</v>
      </c>
      <c r="L8" s="15">
        <f t="shared" si="6"/>
        <v>7.8474678625792764</v>
      </c>
      <c r="M8" s="15">
        <f t="shared" si="6"/>
        <v>8.3905680480813967</v>
      </c>
    </row>
    <row r="9" spans="1:13" x14ac:dyDescent="0.45">
      <c r="A9" s="27" t="s">
        <v>78</v>
      </c>
      <c r="B9" s="26">
        <v>0</v>
      </c>
      <c r="C9" s="26">
        <v>0</v>
      </c>
      <c r="D9" s="26">
        <v>0</v>
      </c>
      <c r="E9" s="15">
        <f>20%*E8</f>
        <v>0.25529112000000004</v>
      </c>
      <c r="F9" s="15">
        <f t="shared" ref="F9:G9" si="7">20%*F8</f>
        <v>0.52088790943125018</v>
      </c>
      <c r="G9" s="15">
        <f t="shared" si="7"/>
        <v>0.81444477496500045</v>
      </c>
      <c r="H9" s="15">
        <f t="shared" ref="H9:M9" si="8">H17*H5/2</f>
        <v>2.2790286171376684</v>
      </c>
      <c r="I9" s="15">
        <f t="shared" si="8"/>
        <v>2.3558249753878835</v>
      </c>
      <c r="J9" s="15">
        <f t="shared" si="8"/>
        <v>2.4086045157018616</v>
      </c>
      <c r="K9" s="15">
        <f t="shared" si="8"/>
        <v>2.4344929179794734</v>
      </c>
      <c r="L9" s="15">
        <f t="shared" si="8"/>
        <v>2.4312292861691391</v>
      </c>
      <c r="M9" s="15">
        <f t="shared" si="8"/>
        <v>2.397305156594685</v>
      </c>
    </row>
    <row r="10" spans="1:13" x14ac:dyDescent="0.45">
      <c r="A10" t="s">
        <v>79</v>
      </c>
      <c r="B10" s="26">
        <f>B8+B9</f>
        <v>0.156251</v>
      </c>
      <c r="C10" s="26">
        <f t="shared" ref="C10:M10" si="9">C8+C9</f>
        <v>0.32961800000000002</v>
      </c>
      <c r="D10" s="26">
        <f t="shared" si="9"/>
        <v>0.64685249999999994</v>
      </c>
      <c r="E10" s="26">
        <f t="shared" si="9"/>
        <v>1.5317467200000003</v>
      </c>
      <c r="F10" s="26">
        <f t="shared" si="9"/>
        <v>3.1253274565875007</v>
      </c>
      <c r="G10" s="26">
        <f t="shared" si="9"/>
        <v>4.8866686497900025</v>
      </c>
      <c r="H10" s="26">
        <f t="shared" si="9"/>
        <v>7.1536176037932364</v>
      </c>
      <c r="I10" s="26">
        <f t="shared" si="9"/>
        <v>8.0359807493786679</v>
      </c>
      <c r="J10" s="26">
        <f t="shared" si="9"/>
        <v>8.8716932995018567</v>
      </c>
      <c r="K10" s="26">
        <f t="shared" si="9"/>
        <v>9.6297719866743634</v>
      </c>
      <c r="L10" s="26">
        <f t="shared" si="9"/>
        <v>10.278697148748416</v>
      </c>
      <c r="M10" s="26">
        <f t="shared" si="9"/>
        <v>10.787873204676082</v>
      </c>
    </row>
    <row r="12" spans="1:13" x14ac:dyDescent="0.45">
      <c r="A12" s="27" t="s">
        <v>74</v>
      </c>
      <c r="B12" s="20">
        <v>0.32</v>
      </c>
      <c r="C12" s="20">
        <v>0.34</v>
      </c>
      <c r="D12" s="20">
        <f>C12+(45%-$C$12)/4</f>
        <v>0.36750000000000005</v>
      </c>
      <c r="E12" s="20">
        <f t="shared" ref="E12:G12" si="10">D12+(45%-$C$12)/4</f>
        <v>0.39500000000000002</v>
      </c>
      <c r="F12" s="20">
        <f t="shared" si="10"/>
        <v>0.42249999999999999</v>
      </c>
      <c r="G12" s="20">
        <f t="shared" si="10"/>
        <v>0.44999999999999996</v>
      </c>
      <c r="H12" s="20">
        <f>G12+4%</f>
        <v>0.48999999999999994</v>
      </c>
      <c r="I12" s="20">
        <f>H12+3%</f>
        <v>0.51999999999999991</v>
      </c>
      <c r="J12" s="20">
        <f>I12+2%</f>
        <v>0.53999999999999992</v>
      </c>
      <c r="K12" s="20">
        <f t="shared" ref="K12:M12" si="11">J12+2%</f>
        <v>0.55999999999999994</v>
      </c>
      <c r="L12" s="20">
        <f t="shared" si="11"/>
        <v>0.57999999999999996</v>
      </c>
      <c r="M12" s="20">
        <f t="shared" si="11"/>
        <v>0.6</v>
      </c>
    </row>
    <row r="13" spans="1:13" x14ac:dyDescent="0.45">
      <c r="A13" s="27" t="s">
        <v>70</v>
      </c>
      <c r="B13" s="20">
        <f>B5/B3</f>
        <v>0.23076923076923078</v>
      </c>
      <c r="C13" s="20">
        <f>C5/C3</f>
        <v>0.13953488372093023</v>
      </c>
      <c r="D13" s="20">
        <v>0.2</v>
      </c>
      <c r="E13" s="20">
        <v>0.25</v>
      </c>
      <c r="F13" s="20">
        <v>0.3</v>
      </c>
      <c r="G13" s="20">
        <v>0.3</v>
      </c>
      <c r="H13" s="20">
        <v>0.3</v>
      </c>
      <c r="I13" s="20">
        <v>0.3</v>
      </c>
      <c r="J13" s="20">
        <v>0.3</v>
      </c>
      <c r="K13" s="20">
        <v>0.3</v>
      </c>
      <c r="L13" s="20">
        <v>0.3</v>
      </c>
      <c r="M13" s="20">
        <v>0.3</v>
      </c>
    </row>
    <row r="14" spans="1:13" x14ac:dyDescent="0.45">
      <c r="A14" s="27" t="s">
        <v>69</v>
      </c>
      <c r="B14" s="20" t="s">
        <v>49</v>
      </c>
      <c r="C14" s="20">
        <f>C3/B3-1</f>
        <v>0.10256410256410264</v>
      </c>
      <c r="D14" s="20">
        <v>0.11</v>
      </c>
      <c r="E14" s="20">
        <v>0.11</v>
      </c>
      <c r="F14" s="20">
        <v>0.11</v>
      </c>
      <c r="G14" s="20">
        <v>0.11</v>
      </c>
      <c r="H14" s="20">
        <f>G14-($G$14-$M$14)/6</f>
        <v>0.10166666666666667</v>
      </c>
      <c r="I14" s="20">
        <f t="shared" ref="I14:L14" si="12">H14-($G$14-$M$14)/6</f>
        <v>9.3333333333333338E-2</v>
      </c>
      <c r="J14" s="20">
        <f t="shared" si="12"/>
        <v>8.5000000000000006E-2</v>
      </c>
      <c r="K14" s="20">
        <f t="shared" si="12"/>
        <v>7.6666666666666675E-2</v>
      </c>
      <c r="L14" s="20">
        <f t="shared" si="12"/>
        <v>6.8333333333333343E-2</v>
      </c>
      <c r="M14" s="20">
        <v>0.06</v>
      </c>
    </row>
    <row r="15" spans="1:13" x14ac:dyDescent="0.45">
      <c r="A15" t="s">
        <v>75</v>
      </c>
      <c r="B15" s="20"/>
      <c r="C15" s="20">
        <f t="shared" ref="C15:M15" si="13">C6/B6-1</f>
        <v>0.19128787878787867</v>
      </c>
      <c r="D15" s="20">
        <f t="shared" si="13"/>
        <v>0.19977941176470604</v>
      </c>
      <c r="E15" s="20">
        <f t="shared" si="13"/>
        <v>0.19306122448979601</v>
      </c>
      <c r="F15" s="20">
        <f t="shared" si="13"/>
        <v>0.1872784810126582</v>
      </c>
      <c r="G15" s="20">
        <f t="shared" si="13"/>
        <v>0.18224852071005904</v>
      </c>
      <c r="H15" s="20">
        <f t="shared" si="13"/>
        <v>0.19959259259259254</v>
      </c>
      <c r="I15" s="20">
        <f t="shared" si="13"/>
        <v>0.16027210884353704</v>
      </c>
      <c r="J15" s="20">
        <f t="shared" si="13"/>
        <v>0.12673076923076931</v>
      </c>
      <c r="K15" s="20">
        <f t="shared" si="13"/>
        <v>0.11654320987654332</v>
      </c>
      <c r="L15" s="20">
        <f t="shared" si="13"/>
        <v>0.10648809523809533</v>
      </c>
      <c r="M15" s="20">
        <f t="shared" si="13"/>
        <v>9.6551724137931005E-2</v>
      </c>
    </row>
    <row r="16" spans="1:13" x14ac:dyDescent="0.45">
      <c r="A16" s="27" t="s">
        <v>72</v>
      </c>
      <c r="B16" s="20">
        <v>4.4999999999999998E-2</v>
      </c>
      <c r="C16" s="20">
        <v>5.3999999999999999E-2</v>
      </c>
      <c r="D16" s="20">
        <v>0.09</v>
      </c>
      <c r="E16" s="20">
        <v>0.14000000000000001</v>
      </c>
      <c r="F16" s="20">
        <v>0.27</v>
      </c>
      <c r="G16" s="20">
        <v>0.4</v>
      </c>
      <c r="H16" s="20">
        <f>G16+($M$16-$G$16)/6</f>
        <v>0.45833333333333337</v>
      </c>
      <c r="I16" s="20">
        <f t="shared" ref="I16:L16" si="14">H16+($M$16-$G$16)/6</f>
        <v>0.51666666666666672</v>
      </c>
      <c r="J16" s="20">
        <f t="shared" si="14"/>
        <v>0.57500000000000007</v>
      </c>
      <c r="K16" s="20">
        <f t="shared" si="14"/>
        <v>0.63333333333333341</v>
      </c>
      <c r="L16" s="20">
        <f t="shared" si="14"/>
        <v>0.69166666666666676</v>
      </c>
      <c r="M16" s="20">
        <v>0.75</v>
      </c>
    </row>
    <row r="17" spans="1:13" x14ac:dyDescent="0.45">
      <c r="A17" s="27" t="s">
        <v>71</v>
      </c>
      <c r="B17" s="20">
        <f>B8/B7</f>
        <v>0.21043905723905726</v>
      </c>
      <c r="C17" s="20">
        <f>C8/C7</f>
        <v>0.32994794794794796</v>
      </c>
      <c r="D17" s="20">
        <v>0.35</v>
      </c>
      <c r="E17" s="20">
        <v>0.4</v>
      </c>
      <c r="F17" s="20">
        <f>E17-($E$17-$M$17)/8</f>
        <v>0.38125000000000003</v>
      </c>
      <c r="G17" s="20">
        <f t="shared" ref="G17:L17" si="15">F17-($E$17-$M$17)/8</f>
        <v>0.36250000000000004</v>
      </c>
      <c r="H17" s="20">
        <f t="shared" si="15"/>
        <v>0.34375000000000006</v>
      </c>
      <c r="I17" s="20">
        <f t="shared" si="15"/>
        <v>0.32500000000000007</v>
      </c>
      <c r="J17" s="20">
        <f t="shared" si="15"/>
        <v>0.30625000000000008</v>
      </c>
      <c r="K17" s="20">
        <f t="shared" si="15"/>
        <v>0.28750000000000009</v>
      </c>
      <c r="L17" s="20">
        <f t="shared" si="15"/>
        <v>0.2687500000000001</v>
      </c>
      <c r="M17" s="20">
        <v>0.25</v>
      </c>
    </row>
    <row r="18" spans="1:13" x14ac:dyDescent="0.45">
      <c r="A18" t="s">
        <v>80</v>
      </c>
      <c r="B18" s="20">
        <f>B8*10^6/Valuation!D8-1</f>
        <v>6.4589936986824519</v>
      </c>
      <c r="C18" s="20">
        <f t="shared" ref="C18:M18" si="16">C8/B8-1</f>
        <v>1.109541698933127</v>
      </c>
      <c r="D18" s="20">
        <f t="shared" si="16"/>
        <v>0.96243075317488702</v>
      </c>
      <c r="E18" s="20">
        <f t="shared" si="16"/>
        <v>0.97333333333333383</v>
      </c>
      <c r="F18" s="20">
        <f t="shared" si="16"/>
        <v>1.0403683035714288</v>
      </c>
      <c r="G18" s="20">
        <f t="shared" si="16"/>
        <v>0.56357012750455415</v>
      </c>
      <c r="H18" s="20">
        <f t="shared" si="16"/>
        <v>0.19703364463601525</v>
      </c>
      <c r="I18" s="20">
        <f t="shared" si="16"/>
        <v>0.16525840220385679</v>
      </c>
      <c r="J18" s="20">
        <f t="shared" si="16"/>
        <v>0.13783653846153854</v>
      </c>
      <c r="K18" s="20">
        <f t="shared" si="16"/>
        <v>0.11328798185941058</v>
      </c>
      <c r="L18" s="20">
        <f t="shared" si="16"/>
        <v>9.064120900076289E-2</v>
      </c>
      <c r="M18" s="20">
        <f t="shared" si="16"/>
        <v>6.9207060801344422E-2</v>
      </c>
    </row>
    <row r="19" spans="1:13" x14ac:dyDescent="0.45">
      <c r="A19" t="s">
        <v>81</v>
      </c>
      <c r="B19" s="20"/>
      <c r="C19" s="20">
        <f>C10/B10-1</f>
        <v>1.109541698933127</v>
      </c>
      <c r="D19" s="20">
        <f t="shared" ref="D19:M19" si="17">D10/C10-1</f>
        <v>0.96243075317488702</v>
      </c>
      <c r="E19" s="20">
        <f t="shared" si="17"/>
        <v>1.3680000000000008</v>
      </c>
      <c r="F19" s="20">
        <f t="shared" si="17"/>
        <v>1.0403683035714284</v>
      </c>
      <c r="G19" s="20">
        <f t="shared" si="17"/>
        <v>0.56357012750455415</v>
      </c>
      <c r="H19" s="20">
        <f t="shared" si="17"/>
        <v>0.4639047818600619</v>
      </c>
      <c r="I19" s="20">
        <f t="shared" si="17"/>
        <v>0.1233450254759989</v>
      </c>
      <c r="J19" s="20">
        <f t="shared" si="17"/>
        <v>0.10399633550488585</v>
      </c>
      <c r="K19" s="20">
        <f t="shared" si="17"/>
        <v>8.544915402058284E-2</v>
      </c>
      <c r="L19" s="20">
        <f t="shared" si="17"/>
        <v>6.7387386012050188E-2</v>
      </c>
      <c r="M19" s="20">
        <f t="shared" si="17"/>
        <v>4.9537022889099003E-2</v>
      </c>
    </row>
    <row r="21" spans="1:13" x14ac:dyDescent="0.45">
      <c r="A21" t="s">
        <v>77</v>
      </c>
      <c r="B21" s="20">
        <f>5.3/B4</f>
        <v>0.32121212121212123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466"/>
  <sheetViews>
    <sheetView showGridLines="0" tabSelected="1" zoomScaleNormal="100" workbookViewId="0">
      <selection activeCell="G16" sqref="G16"/>
    </sheetView>
  </sheetViews>
  <sheetFormatPr defaultRowHeight="14.25" x14ac:dyDescent="0.45"/>
  <cols>
    <col min="1" max="1" width="6.3984375" customWidth="1"/>
    <col min="2" max="2" width="31.265625" customWidth="1"/>
    <col min="3" max="3" width="10.73046875" hidden="1" customWidth="1"/>
    <col min="4" max="6" width="10.73046875" customWidth="1"/>
    <col min="7" max="7" width="11.6640625" customWidth="1"/>
    <col min="8" max="18" width="10.73046875" customWidth="1"/>
    <col min="19" max="19" width="7.86328125" customWidth="1"/>
    <col min="20" max="105" width="10.73046875" customWidth="1"/>
  </cols>
  <sheetData>
    <row r="1" spans="1:111" ht="15.75" x14ac:dyDescent="0.5">
      <c r="A1" s="40" t="s">
        <v>52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x14ac:dyDescent="0.4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 x14ac:dyDescent="0.45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 x14ac:dyDescent="0.45">
      <c r="A4" s="39" t="s">
        <v>48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x14ac:dyDescent="0.45">
      <c r="A5" s="1"/>
      <c r="B5" s="1"/>
      <c r="C5" s="1"/>
      <c r="D5" s="1"/>
      <c r="E5" s="1"/>
      <c r="F5" s="1"/>
      <c r="Q5" s="2" t="s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 x14ac:dyDescent="0.45">
      <c r="A6" s="1"/>
      <c r="B6" s="1"/>
      <c r="C6" s="1">
        <v>2021</v>
      </c>
      <c r="D6" s="1">
        <v>2022</v>
      </c>
      <c r="E6" s="1">
        <f t="shared" ref="E6:P6" si="0">+D6+1</f>
        <v>2023</v>
      </c>
      <c r="F6" s="1">
        <f t="shared" si="0"/>
        <v>2024</v>
      </c>
      <c r="G6" s="1">
        <f t="shared" si="0"/>
        <v>2025</v>
      </c>
      <c r="H6" s="1">
        <f t="shared" si="0"/>
        <v>2026</v>
      </c>
      <c r="I6" s="1">
        <f t="shared" si="0"/>
        <v>2027</v>
      </c>
      <c r="J6" s="1">
        <f t="shared" si="0"/>
        <v>2028</v>
      </c>
      <c r="K6" s="1">
        <f t="shared" si="0"/>
        <v>2029</v>
      </c>
      <c r="L6" s="1">
        <f t="shared" si="0"/>
        <v>2030</v>
      </c>
      <c r="M6" s="1">
        <f t="shared" si="0"/>
        <v>2031</v>
      </c>
      <c r="N6" s="1">
        <f t="shared" si="0"/>
        <v>2032</v>
      </c>
      <c r="O6" s="1">
        <f t="shared" si="0"/>
        <v>2033</v>
      </c>
      <c r="P6" s="1">
        <f t="shared" si="0"/>
        <v>2034</v>
      </c>
      <c r="Q6" s="2" t="s">
        <v>3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 x14ac:dyDescent="0.45">
      <c r="A7" s="1"/>
      <c r="B7" s="1"/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O7" s="4" t="s">
        <v>4</v>
      </c>
      <c r="P7" s="4" t="s">
        <v>4</v>
      </c>
      <c r="Q7" s="4" t="s">
        <v>4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 x14ac:dyDescent="0.45">
      <c r="A8" s="1" t="s">
        <v>54</v>
      </c>
      <c r="B8" s="1"/>
      <c r="C8" s="4"/>
      <c r="D8" s="28">
        <v>20948</v>
      </c>
      <c r="E8" s="28">
        <f>Assumptions!B8*10^6</f>
        <v>156251</v>
      </c>
      <c r="F8" s="28">
        <f>Assumptions!C8*10^6</f>
        <v>329618</v>
      </c>
      <c r="G8" s="28">
        <f>ROUND(Assumptions!D10*10^6,0)</f>
        <v>646853</v>
      </c>
      <c r="H8" s="28">
        <f>ROUND(Assumptions!E10*10^6,0)</f>
        <v>1531747</v>
      </c>
      <c r="I8" s="28">
        <f>ROUND(Assumptions!F10*10^6,0)</f>
        <v>3125327</v>
      </c>
      <c r="J8" s="28">
        <f>ROUND(Assumptions!G10*10^6,0)</f>
        <v>4886669</v>
      </c>
      <c r="K8" s="28">
        <f>ROUND(Assumptions!H10*10^6,0)</f>
        <v>7153618</v>
      </c>
      <c r="L8" s="28">
        <f>ROUND(Assumptions!I10*10^6,0)</f>
        <v>8035981</v>
      </c>
      <c r="M8" s="28">
        <f>ROUND(Assumptions!J10*10^6,0)</f>
        <v>8871693</v>
      </c>
      <c r="N8" s="28">
        <f>ROUND(Assumptions!K10*10^6,0)</f>
        <v>9629772</v>
      </c>
      <c r="O8" s="28">
        <f>ROUND(Assumptions!L10*10^6,0)</f>
        <v>10278697</v>
      </c>
      <c r="P8" s="28">
        <f>ROUND(Assumptions!M10*10^6,0)</f>
        <v>10787873</v>
      </c>
      <c r="Q8" s="4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x14ac:dyDescent="0.45">
      <c r="A9" s="1" t="s">
        <v>55</v>
      </c>
      <c r="B9" s="1"/>
      <c r="C9" s="24"/>
      <c r="D9" s="24">
        <f>D10*10^7/D8</f>
        <v>178260.45445865954</v>
      </c>
      <c r="E9" s="24">
        <f>E10*10^7/E8</f>
        <v>168377.80238206475</v>
      </c>
      <c r="F9" s="24">
        <f>F10*10^7/F8</f>
        <v>151988.96904902038</v>
      </c>
      <c r="G9" s="25">
        <f>F9*0.98</f>
        <v>148949.18966803997</v>
      </c>
      <c r="H9" s="25">
        <f t="shared" ref="H9:P9" si="1">G9*0.98</f>
        <v>145970.20587467917</v>
      </c>
      <c r="I9" s="25">
        <f t="shared" si="1"/>
        <v>143050.80175718557</v>
      </c>
      <c r="J9" s="25">
        <f t="shared" si="1"/>
        <v>140189.78572204185</v>
      </c>
      <c r="K9" s="25">
        <f t="shared" si="1"/>
        <v>137385.99000760101</v>
      </c>
      <c r="L9" s="25">
        <f t="shared" si="1"/>
        <v>134638.27020744898</v>
      </c>
      <c r="M9" s="25">
        <f t="shared" si="1"/>
        <v>131945.50480329999</v>
      </c>
      <c r="N9" s="25">
        <f t="shared" si="1"/>
        <v>129306.59470723399</v>
      </c>
      <c r="O9" s="25">
        <f t="shared" si="1"/>
        <v>126720.46281308931</v>
      </c>
      <c r="P9" s="25">
        <f t="shared" si="1"/>
        <v>124186.05355682752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x14ac:dyDescent="0.45">
      <c r="A10" s="1" t="s">
        <v>53</v>
      </c>
      <c r="B10" s="1"/>
      <c r="C10">
        <v>0.86</v>
      </c>
      <c r="D10">
        <v>373.42</v>
      </c>
      <c r="E10">
        <v>2630.92</v>
      </c>
      <c r="F10" s="15">
        <f>5009.83</f>
        <v>5009.83</v>
      </c>
      <c r="G10" s="16">
        <f>G9*G8/10^7</f>
        <v>9634.8230184340646</v>
      </c>
      <c r="H10" s="16">
        <f t="shared" ref="H10:P10" si="2">H9*H8/10^7</f>
        <v>22358.942493792219</v>
      </c>
      <c r="I10" s="16">
        <f t="shared" si="2"/>
        <v>44708.053310337949</v>
      </c>
      <c r="J10" s="16">
        <f t="shared" si="2"/>
        <v>68506.108000454449</v>
      </c>
      <c r="K10" s="16">
        <f t="shared" si="2"/>
        <v>98280.689106619466</v>
      </c>
      <c r="L10" s="16">
        <f t="shared" si="2"/>
        <v>108195.0581259926</v>
      </c>
      <c r="M10" s="16">
        <f t="shared" si="2"/>
        <v>117058.00113449029</v>
      </c>
      <c r="N10" s="16">
        <f t="shared" si="2"/>
        <v>124519.30251270701</v>
      </c>
      <c r="O10" s="16">
        <f t="shared" si="2"/>
        <v>130252.12409555128</v>
      </c>
      <c r="P10" s="16">
        <f t="shared" si="2"/>
        <v>133970.33741422536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x14ac:dyDescent="0.45">
      <c r="A11" s="1" t="s">
        <v>5</v>
      </c>
      <c r="B11" s="1"/>
      <c r="C11" s="15">
        <v>0</v>
      </c>
      <c r="D11" s="15">
        <f>584.93+56.18-160.21</f>
        <v>480.89999999999986</v>
      </c>
      <c r="E11" s="15">
        <f>2504.79+139.26-73.64</f>
        <v>2570.4100000000003</v>
      </c>
      <c r="F11" s="15">
        <f>4390.9+69.75-81.13</f>
        <v>4379.5199999999995</v>
      </c>
      <c r="G11" s="16">
        <f t="shared" ref="G11:P11" si="3">G10*G72</f>
        <v>7707.858414747252</v>
      </c>
      <c r="H11" s="16">
        <f t="shared" si="3"/>
        <v>16769.206870344166</v>
      </c>
      <c r="I11" s="16">
        <f t="shared" si="3"/>
        <v>31295.637317236564</v>
      </c>
      <c r="J11" s="16">
        <f t="shared" si="3"/>
        <v>47954.275600318113</v>
      </c>
      <c r="K11" s="16">
        <f t="shared" si="3"/>
        <v>68796.482374633619</v>
      </c>
      <c r="L11" s="16">
        <f t="shared" si="3"/>
        <v>75736.540688194815</v>
      </c>
      <c r="M11" s="16">
        <f t="shared" si="3"/>
        <v>81940.600794143204</v>
      </c>
      <c r="N11" s="16">
        <f t="shared" si="3"/>
        <v>87163.511758894907</v>
      </c>
      <c r="O11" s="16">
        <f t="shared" si="3"/>
        <v>91176.486866885884</v>
      </c>
      <c r="P11" s="16">
        <f t="shared" si="3"/>
        <v>93779.236189957752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x14ac:dyDescent="0.45">
      <c r="A12" s="1" t="s">
        <v>82</v>
      </c>
      <c r="B12" s="1"/>
      <c r="C12" s="15"/>
      <c r="D12" s="24">
        <f>D11*10^7/D8</f>
        <v>229568.45522245555</v>
      </c>
      <c r="E12" s="24">
        <f t="shared" ref="E12:F12" si="4">E11*10^7/E8</f>
        <v>164505.18716680215</v>
      </c>
      <c r="F12" s="24">
        <f t="shared" si="4"/>
        <v>132866.53034725043</v>
      </c>
      <c r="G12" s="24">
        <f t="shared" ref="G12" si="5">G11*10^7/G8</f>
        <v>119159.35173443197</v>
      </c>
      <c r="H12" s="24">
        <f t="shared" ref="H12" si="6">H11*10^7/H8</f>
        <v>109477.65440600939</v>
      </c>
      <c r="I12" s="24">
        <f t="shared" ref="I12" si="7">I11*10^7/I8</f>
        <v>100135.5612300299</v>
      </c>
      <c r="J12" s="24">
        <f t="shared" ref="J12" si="8">J11*10^7/J8</f>
        <v>98132.850005429296</v>
      </c>
      <c r="K12" s="24">
        <f t="shared" ref="K12" si="9">K11*10^7/K8</f>
        <v>96170.193005320689</v>
      </c>
      <c r="L12" s="24">
        <f t="shared" ref="L12" si="10">L11*10^7/L8</f>
        <v>94246.789145214265</v>
      </c>
      <c r="M12" s="24">
        <f t="shared" ref="M12" si="11">M11*10^7/M8</f>
        <v>92361.853362309994</v>
      </c>
      <c r="N12" s="24">
        <f t="shared" ref="N12" si="12">N11*10^7/N8</f>
        <v>90514.616295063795</v>
      </c>
      <c r="O12" s="24">
        <f t="shared" ref="O12:P12" si="13">O11*10^7/O8</f>
        <v>88704.32396916252</v>
      </c>
      <c r="P12" s="24">
        <f t="shared" si="13"/>
        <v>86930.237489779262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11" x14ac:dyDescent="0.45">
      <c r="A13" s="1"/>
      <c r="B13" s="1"/>
      <c r="C13" s="4" t="s">
        <v>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</row>
    <row r="14" spans="1:111" x14ac:dyDescent="0.45">
      <c r="A14" s="1" t="s">
        <v>6</v>
      </c>
      <c r="B14" s="1"/>
      <c r="C14" s="6"/>
      <c r="D14" s="6">
        <f t="shared" ref="D14:P14" si="14">D10-D11</f>
        <v>-107.47999999999985</v>
      </c>
      <c r="E14" s="6">
        <f t="shared" si="14"/>
        <v>60.509999999999764</v>
      </c>
      <c r="F14" s="6">
        <f t="shared" si="14"/>
        <v>630.3100000000004</v>
      </c>
      <c r="G14" s="6">
        <f t="shared" si="14"/>
        <v>1926.9646036868126</v>
      </c>
      <c r="H14" s="6">
        <f t="shared" si="14"/>
        <v>5589.735623448054</v>
      </c>
      <c r="I14" s="6">
        <f t="shared" si="14"/>
        <v>13412.415993101386</v>
      </c>
      <c r="J14" s="6">
        <f t="shared" si="14"/>
        <v>20551.832400136336</v>
      </c>
      <c r="K14" s="6">
        <f t="shared" si="14"/>
        <v>29484.206731985847</v>
      </c>
      <c r="L14" s="6">
        <f t="shared" si="14"/>
        <v>32458.517437797782</v>
      </c>
      <c r="M14" s="6">
        <f t="shared" si="14"/>
        <v>35117.400340347085</v>
      </c>
      <c r="N14" s="6">
        <f t="shared" si="14"/>
        <v>37355.790753812107</v>
      </c>
      <c r="O14" s="6">
        <f t="shared" si="14"/>
        <v>39075.637228665393</v>
      </c>
      <c r="P14" s="6">
        <f t="shared" si="14"/>
        <v>40191.101224267608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 x14ac:dyDescent="0.45">
      <c r="A15" s="1"/>
      <c r="B15" s="1"/>
      <c r="C15" s="4" t="s">
        <v>4</v>
      </c>
      <c r="D15" s="4" t="s">
        <v>4</v>
      </c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O15" s="4" t="s">
        <v>4</v>
      </c>
      <c r="P15" s="4" t="s">
        <v>4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 spans="1:111" x14ac:dyDescent="0.45">
      <c r="A16" s="1"/>
      <c r="B16" s="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11" x14ac:dyDescent="0.45">
      <c r="A17" s="1" t="s">
        <v>61</v>
      </c>
      <c r="B17" s="1"/>
      <c r="C17" s="6"/>
      <c r="D17" s="6">
        <f>D23-D42</f>
        <v>126.02</v>
      </c>
      <c r="E17" s="6">
        <f>E23-E42</f>
        <v>489.10999999999996</v>
      </c>
      <c r="F17" s="6">
        <f>F23-F42</f>
        <v>353.4</v>
      </c>
      <c r="G17" s="6">
        <v>500</v>
      </c>
      <c r="H17" s="6">
        <v>550</v>
      </c>
      <c r="I17" s="6">
        <v>550</v>
      </c>
      <c r="J17" s="6">
        <f t="shared" ref="J17:P17" si="15">J10*J95</f>
        <v>1370.1221600090889</v>
      </c>
      <c r="K17" s="6">
        <f t="shared" si="15"/>
        <v>1965.6137821323894</v>
      </c>
      <c r="L17" s="6">
        <f t="shared" si="15"/>
        <v>2163.9011625198518</v>
      </c>
      <c r="M17" s="6">
        <f t="shared" si="15"/>
        <v>2341.1600226898058</v>
      </c>
      <c r="N17" s="6">
        <f t="shared" si="15"/>
        <v>2490.3860502541402</v>
      </c>
      <c r="O17" s="6">
        <f t="shared" si="15"/>
        <v>2605.0424819110258</v>
      </c>
      <c r="P17" s="6">
        <f t="shared" si="15"/>
        <v>2679.4067482845071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</row>
    <row r="18" spans="1:111" x14ac:dyDescent="0.45">
      <c r="A18" s="1"/>
      <c r="B18" s="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</row>
    <row r="19" spans="1:111" x14ac:dyDescent="0.45">
      <c r="A19" s="1" t="s">
        <v>7</v>
      </c>
      <c r="B19" s="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11" x14ac:dyDescent="0.45">
      <c r="A20" s="1"/>
      <c r="B20" s="1" t="s">
        <v>8</v>
      </c>
      <c r="D20" s="29">
        <v>49.42</v>
      </c>
      <c r="E20" s="29">
        <v>61.47</v>
      </c>
      <c r="F20" s="29">
        <v>79.36</v>
      </c>
      <c r="G20" s="29">
        <f t="shared" ref="G20:P20" si="16">G10*G78</f>
        <v>96.34823018434065</v>
      </c>
      <c r="H20" s="29">
        <f t="shared" si="16"/>
        <v>201.23048244412999</v>
      </c>
      <c r="I20" s="29">
        <f t="shared" si="16"/>
        <v>357.66442648270362</v>
      </c>
      <c r="J20" s="29">
        <f t="shared" si="16"/>
        <v>479.54275600318118</v>
      </c>
      <c r="K20" s="29">
        <f t="shared" si="16"/>
        <v>589.68413463971683</v>
      </c>
      <c r="L20" s="29">
        <f t="shared" si="16"/>
        <v>540.97529062996296</v>
      </c>
      <c r="M20" s="29">
        <f t="shared" si="16"/>
        <v>585.29000567245146</v>
      </c>
      <c r="N20" s="29">
        <f t="shared" si="16"/>
        <v>622.59651256353504</v>
      </c>
      <c r="O20" s="29">
        <f t="shared" si="16"/>
        <v>651.26062047775645</v>
      </c>
      <c r="P20" s="29">
        <f t="shared" si="16"/>
        <v>669.85168707112678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11" x14ac:dyDescent="0.45">
      <c r="A21" s="1"/>
      <c r="B21" s="1" t="s">
        <v>83</v>
      </c>
      <c r="D21" s="29">
        <f>282.48</f>
        <v>282.48</v>
      </c>
      <c r="E21" s="29">
        <f>426.72</f>
        <v>426.72</v>
      </c>
      <c r="F21" s="29">
        <f>438.86</f>
        <v>438.86</v>
      </c>
      <c r="G21" s="29">
        <f t="shared" ref="G21:P21" si="17">G10*G79</f>
        <v>674.43761129038455</v>
      </c>
      <c r="H21" s="29">
        <f t="shared" si="17"/>
        <v>1565.1259745654554</v>
      </c>
      <c r="I21" s="29">
        <f t="shared" si="17"/>
        <v>3129.5637317236569</v>
      </c>
      <c r="J21" s="29">
        <f t="shared" si="17"/>
        <v>4795.4275600318115</v>
      </c>
      <c r="K21" s="29">
        <f t="shared" si="17"/>
        <v>6879.6482374633633</v>
      </c>
      <c r="L21" s="29">
        <f t="shared" si="17"/>
        <v>7573.6540688194827</v>
      </c>
      <c r="M21" s="29">
        <f t="shared" si="17"/>
        <v>8194.0600794143211</v>
      </c>
      <c r="N21" s="29">
        <f t="shared" si="17"/>
        <v>8716.3511758894911</v>
      </c>
      <c r="O21" s="29">
        <f t="shared" si="17"/>
        <v>9117.6486866885898</v>
      </c>
      <c r="P21" s="29">
        <f t="shared" si="17"/>
        <v>9377.9236189957755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 x14ac:dyDescent="0.45">
      <c r="A22" s="1"/>
      <c r="B22" s="1" t="s">
        <v>84</v>
      </c>
      <c r="C22" s="6"/>
      <c r="D22" s="30">
        <f>410.43-D20-D23</f>
        <v>345.32</v>
      </c>
      <c r="E22" s="30">
        <f>886.24-E20-E23</f>
        <v>738.68999999999994</v>
      </c>
      <c r="F22" s="30">
        <f>1459.02-F20-F23</f>
        <v>1300.6600000000001</v>
      </c>
      <c r="G22" s="30">
        <f t="shared" ref="G22:P22" si="18">G10*G80</f>
        <v>2216.0092942398351</v>
      </c>
      <c r="H22" s="30">
        <f t="shared" si="18"/>
        <v>4024.6096488825992</v>
      </c>
      <c r="I22" s="30">
        <f t="shared" si="18"/>
        <v>6706.2079965506919</v>
      </c>
      <c r="J22" s="30">
        <f t="shared" si="18"/>
        <v>9786.5868572077779</v>
      </c>
      <c r="K22" s="30">
        <f t="shared" si="18"/>
        <v>13338.09352161264</v>
      </c>
      <c r="L22" s="30">
        <f t="shared" si="18"/>
        <v>13910.793187627618</v>
      </c>
      <c r="M22" s="30">
        <f t="shared" si="18"/>
        <v>14214.185852045248</v>
      </c>
      <c r="N22" s="30">
        <f t="shared" si="18"/>
        <v>14230.777430023656</v>
      </c>
      <c r="O22" s="30">
        <f t="shared" si="18"/>
        <v>13955.584724523349</v>
      </c>
      <c r="P22" s="30">
        <f t="shared" si="18"/>
        <v>13397.033741422536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11" x14ac:dyDescent="0.45">
      <c r="A23" s="1"/>
      <c r="B23" s="1" t="s">
        <v>57</v>
      </c>
      <c r="C23" s="6"/>
      <c r="D23" s="30">
        <f>15.69</f>
        <v>15.69</v>
      </c>
      <c r="E23" s="30">
        <f>86.08</f>
        <v>86.08</v>
      </c>
      <c r="F23" s="30">
        <v>79</v>
      </c>
      <c r="G23" s="30">
        <f t="shared" ref="G23:P23" si="19">G10*G81</f>
        <v>96.34823018434065</v>
      </c>
      <c r="H23" s="30">
        <f t="shared" si="19"/>
        <v>223.58942493792219</v>
      </c>
      <c r="I23" s="30">
        <f t="shared" si="19"/>
        <v>447.08053310337948</v>
      </c>
      <c r="J23" s="30">
        <f t="shared" si="19"/>
        <v>685.06108000454446</v>
      </c>
      <c r="K23" s="30">
        <f t="shared" si="19"/>
        <v>982.80689106619468</v>
      </c>
      <c r="L23" s="30">
        <f t="shared" si="19"/>
        <v>1081.9505812599259</v>
      </c>
      <c r="M23" s="30">
        <f t="shared" si="19"/>
        <v>1170.5800113449029</v>
      </c>
      <c r="N23" s="30">
        <f t="shared" si="19"/>
        <v>1245.1930251270701</v>
      </c>
      <c r="O23" s="30">
        <f t="shared" si="19"/>
        <v>1302.5212409555129</v>
      </c>
      <c r="P23" s="30">
        <f t="shared" si="19"/>
        <v>1339.7033741422536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1:111" x14ac:dyDescent="0.45">
      <c r="A24" s="1"/>
      <c r="B24" s="1" t="s">
        <v>9</v>
      </c>
      <c r="C24" s="6"/>
      <c r="D24" s="30">
        <v>48.98</v>
      </c>
      <c r="E24" s="29">
        <v>167.06</v>
      </c>
      <c r="F24" s="29">
        <f>4*47.41</f>
        <v>189.64</v>
      </c>
      <c r="G24" s="30">
        <f>G140</f>
        <v>284.50199999999995</v>
      </c>
      <c r="H24" s="30">
        <f t="shared" ref="H24:P24" si="20">H140</f>
        <v>435.25199999999995</v>
      </c>
      <c r="I24" s="30">
        <f t="shared" si="20"/>
        <v>631.22699999999998</v>
      </c>
      <c r="J24" s="30">
        <f t="shared" si="20"/>
        <v>872.27625</v>
      </c>
      <c r="K24" s="30">
        <f t="shared" si="20"/>
        <v>1151.8933799999998</v>
      </c>
      <c r="L24" s="30">
        <f t="shared" si="20"/>
        <v>1459.7177543341393</v>
      </c>
      <c r="M24" s="30">
        <f t="shared" si="20"/>
        <v>1785.4246409900488</v>
      </c>
      <c r="N24" s="30">
        <f t="shared" si="20"/>
        <v>2139.6929139814301</v>
      </c>
      <c r="O24" s="30">
        <f t="shared" si="20"/>
        <v>2510.2715642439553</v>
      </c>
      <c r="P24" s="30">
        <f t="shared" si="20"/>
        <v>3076.7181807354618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 spans="1:111" x14ac:dyDescent="0.45">
      <c r="A25" s="1"/>
      <c r="B25" s="1"/>
      <c r="C25" s="4" t="s">
        <v>4</v>
      </c>
      <c r="D25" s="4" t="s">
        <v>4</v>
      </c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O25" s="4" t="s">
        <v>4</v>
      </c>
      <c r="P25" s="4" t="s">
        <v>4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</row>
    <row r="26" spans="1:111" x14ac:dyDescent="0.45">
      <c r="A26" s="1"/>
      <c r="B26" s="1" t="s">
        <v>10</v>
      </c>
      <c r="C26" s="6">
        <f>SUM(C20:C25)</f>
        <v>0</v>
      </c>
      <c r="D26" s="6">
        <f>SUM(D20:D25)</f>
        <v>741.8900000000001</v>
      </c>
      <c r="E26" s="6">
        <f t="shared" ref="E26:F26" si="21">SUM(E20:E25)</f>
        <v>1480.02</v>
      </c>
      <c r="F26" s="6">
        <f t="shared" si="21"/>
        <v>2087.52</v>
      </c>
      <c r="G26" s="6">
        <f t="shared" ref="G26:P26" si="22">SUM(G20:G25)</f>
        <v>3367.6453658989008</v>
      </c>
      <c r="H26" s="6">
        <f t="shared" si="22"/>
        <v>6449.8075308301068</v>
      </c>
      <c r="I26" s="6">
        <f t="shared" si="22"/>
        <v>11271.743687860431</v>
      </c>
      <c r="J26" s="6">
        <f t="shared" si="22"/>
        <v>16618.894503247317</v>
      </c>
      <c r="K26" s="6">
        <f t="shared" si="22"/>
        <v>22942.126164781916</v>
      </c>
      <c r="L26" s="6">
        <f t="shared" si="22"/>
        <v>24567.090882671127</v>
      </c>
      <c r="M26" s="6">
        <f t="shared" si="22"/>
        <v>25949.540589466975</v>
      </c>
      <c r="N26" s="6">
        <f t="shared" si="22"/>
        <v>26954.611057585185</v>
      </c>
      <c r="O26" s="6">
        <f t="shared" si="22"/>
        <v>27537.286836889165</v>
      </c>
      <c r="P26" s="6">
        <f t="shared" si="22"/>
        <v>27861.230602367152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 x14ac:dyDescent="0.45">
      <c r="A27" s="1"/>
      <c r="B27" s="1"/>
      <c r="C27" s="4" t="s">
        <v>4</v>
      </c>
      <c r="D27" s="4" t="s">
        <v>4</v>
      </c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O27" s="4" t="s">
        <v>4</v>
      </c>
      <c r="P27" s="4" t="s">
        <v>4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 spans="1:111" x14ac:dyDescent="0.45">
      <c r="A28" s="1"/>
      <c r="B28" s="1" t="s">
        <v>11</v>
      </c>
      <c r="C28" s="6" t="e">
        <f>#REF!+C14-C26</f>
        <v>#REF!</v>
      </c>
      <c r="D28" s="6">
        <f t="shared" ref="D28:P28" si="23">D14-D26</f>
        <v>-849.36999999999989</v>
      </c>
      <c r="E28" s="6">
        <f t="shared" si="23"/>
        <v>-1419.5100000000002</v>
      </c>
      <c r="F28" s="6">
        <f t="shared" si="23"/>
        <v>-1457.2099999999996</v>
      </c>
      <c r="G28" s="6">
        <f t="shared" si="23"/>
        <v>-1440.6807622120882</v>
      </c>
      <c r="H28" s="6">
        <f t="shared" si="23"/>
        <v>-860.07190738205281</v>
      </c>
      <c r="I28" s="6">
        <f t="shared" si="23"/>
        <v>2140.6723052409543</v>
      </c>
      <c r="J28" s="6">
        <f t="shared" si="23"/>
        <v>3932.9378968890196</v>
      </c>
      <c r="K28" s="6">
        <f t="shared" si="23"/>
        <v>6542.0805672039314</v>
      </c>
      <c r="L28" s="6">
        <f t="shared" si="23"/>
        <v>7891.4265551266544</v>
      </c>
      <c r="M28" s="6">
        <f t="shared" si="23"/>
        <v>9167.8597508801104</v>
      </c>
      <c r="N28" s="6">
        <f t="shared" si="23"/>
        <v>10401.179696226922</v>
      </c>
      <c r="O28" s="6">
        <f t="shared" si="23"/>
        <v>11538.350391776228</v>
      </c>
      <c r="P28" s="6">
        <f t="shared" si="23"/>
        <v>12329.870621900456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 spans="1:111" x14ac:dyDescent="0.45">
      <c r="A29" s="1"/>
      <c r="B29" s="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</row>
    <row r="30" spans="1:111" x14ac:dyDescent="0.45">
      <c r="A30" s="1" t="s">
        <v>12</v>
      </c>
      <c r="B30" s="1"/>
      <c r="C30" s="15"/>
      <c r="D30" s="15">
        <v>82.83</v>
      </c>
      <c r="E30" s="15">
        <v>151.77000000000001</v>
      </c>
      <c r="F30" s="15">
        <v>233.43</v>
      </c>
      <c r="G30" s="16">
        <f t="shared" ref="G30:P30" si="24">G10*G88</f>
        <v>385.3929207373626</v>
      </c>
      <c r="H30" s="16">
        <f t="shared" si="24"/>
        <v>670.76827481376654</v>
      </c>
      <c r="I30" s="16">
        <f t="shared" si="24"/>
        <v>894.16106620675896</v>
      </c>
      <c r="J30" s="16">
        <f t="shared" si="24"/>
        <v>1370.1221600090889</v>
      </c>
      <c r="K30" s="16">
        <f t="shared" si="24"/>
        <v>1965.6137821323894</v>
      </c>
      <c r="L30" s="16">
        <f t="shared" si="24"/>
        <v>2163.9011625198518</v>
      </c>
      <c r="M30" s="16">
        <f t="shared" si="24"/>
        <v>2341.1600226898058</v>
      </c>
      <c r="N30" s="16">
        <f t="shared" si="24"/>
        <v>2490.3860502541402</v>
      </c>
      <c r="O30" s="16">
        <f t="shared" si="24"/>
        <v>2605.0424819110258</v>
      </c>
      <c r="P30" s="16">
        <f t="shared" si="24"/>
        <v>2679.4067482845071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 spans="1:111" x14ac:dyDescent="0.45">
      <c r="A31" s="1"/>
      <c r="B31" s="1"/>
      <c r="C31" s="4" t="s">
        <v>4</v>
      </c>
      <c r="D31" s="4" t="s">
        <v>4</v>
      </c>
      <c r="E31" s="4" t="s">
        <v>4</v>
      </c>
      <c r="F31" s="4" t="s">
        <v>4</v>
      </c>
      <c r="G31" s="4" t="s">
        <v>4</v>
      </c>
      <c r="H31" s="4" t="s">
        <v>4</v>
      </c>
      <c r="I31" s="4" t="s">
        <v>4</v>
      </c>
      <c r="J31" s="4" t="s">
        <v>4</v>
      </c>
      <c r="K31" s="4" t="s">
        <v>4</v>
      </c>
      <c r="L31" s="4" t="s">
        <v>4</v>
      </c>
      <c r="M31" s="4" t="s">
        <v>4</v>
      </c>
      <c r="N31" s="4" t="s">
        <v>4</v>
      </c>
      <c r="O31" s="4" t="s">
        <v>4</v>
      </c>
      <c r="P31" s="4" t="s">
        <v>4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11" x14ac:dyDescent="0.45">
      <c r="A32" s="1" t="s">
        <v>13</v>
      </c>
      <c r="B32" s="1"/>
      <c r="C32" s="6" t="e">
        <f>C28+C30</f>
        <v>#REF!</v>
      </c>
      <c r="D32" s="6">
        <f>D28+D30</f>
        <v>-766.53999999999985</v>
      </c>
      <c r="E32" s="6">
        <f t="shared" ref="E32:P32" si="25">E28+E30</f>
        <v>-1267.7400000000002</v>
      </c>
      <c r="F32" s="6">
        <f t="shared" si="25"/>
        <v>-1223.7799999999995</v>
      </c>
      <c r="G32" s="6">
        <f t="shared" si="25"/>
        <v>-1055.2878414747256</v>
      </c>
      <c r="H32" s="6">
        <f t="shared" si="25"/>
        <v>-189.30363256828628</v>
      </c>
      <c r="I32" s="6">
        <f t="shared" si="25"/>
        <v>3034.833371447713</v>
      </c>
      <c r="J32" s="6">
        <f t="shared" si="25"/>
        <v>5303.0600568981081</v>
      </c>
      <c r="K32" s="6">
        <f t="shared" si="25"/>
        <v>8507.6943493363215</v>
      </c>
      <c r="L32" s="6">
        <f t="shared" si="25"/>
        <v>10055.327717646505</v>
      </c>
      <c r="M32" s="6">
        <f t="shared" si="25"/>
        <v>11509.019773569917</v>
      </c>
      <c r="N32" s="6">
        <f t="shared" si="25"/>
        <v>12891.565746481061</v>
      </c>
      <c r="O32" s="6">
        <f t="shared" si="25"/>
        <v>14143.392873687255</v>
      </c>
      <c r="P32" s="6">
        <f t="shared" si="25"/>
        <v>15009.277370184964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 spans="1:111" x14ac:dyDescent="0.45">
      <c r="A33" s="1" t="s">
        <v>14</v>
      </c>
      <c r="B33" s="1"/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f t="shared" ref="I33:P33" si="26">I32*I91</f>
        <v>606.96667428954265</v>
      </c>
      <c r="J33" s="6">
        <f t="shared" si="26"/>
        <v>1060.6120113796217</v>
      </c>
      <c r="K33" s="6">
        <f t="shared" si="26"/>
        <v>1701.5388698672643</v>
      </c>
      <c r="L33" s="6">
        <f t="shared" si="26"/>
        <v>2513.8319294116263</v>
      </c>
      <c r="M33" s="6">
        <f t="shared" si="26"/>
        <v>2877.2549433924792</v>
      </c>
      <c r="N33" s="6">
        <f t="shared" si="26"/>
        <v>3222.8914366202653</v>
      </c>
      <c r="O33" s="6">
        <f t="shared" si="26"/>
        <v>3535.8482184218137</v>
      </c>
      <c r="P33" s="6">
        <f t="shared" si="26"/>
        <v>3752.3193425462409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 spans="1:111" x14ac:dyDescent="0.45">
      <c r="A34" t="s">
        <v>85</v>
      </c>
      <c r="B34" s="1"/>
      <c r="C34" s="6"/>
      <c r="D34" s="6">
        <f>187.3</f>
        <v>187.3</v>
      </c>
      <c r="E34" s="6">
        <f>440.96</f>
        <v>440.96</v>
      </c>
      <c r="F34" s="6">
        <f>693.9</f>
        <v>693.9</v>
      </c>
      <c r="G34" s="16">
        <f>F34-20%*G32</f>
        <v>904.95756829494508</v>
      </c>
      <c r="H34" s="16">
        <f>G34-20%*H32</f>
        <v>942.81829480860233</v>
      </c>
      <c r="I34" s="6">
        <f>MAX(H34-I35,0)</f>
        <v>335.85162051905968</v>
      </c>
      <c r="J34" s="6">
        <f t="shared" ref="J34:P34" si="27">MAX(I34-J35,0)</f>
        <v>0</v>
      </c>
      <c r="K34" s="6">
        <f t="shared" si="27"/>
        <v>0</v>
      </c>
      <c r="L34" s="6">
        <f t="shared" si="27"/>
        <v>0</v>
      </c>
      <c r="M34" s="6">
        <f t="shared" si="27"/>
        <v>0</v>
      </c>
      <c r="N34" s="6">
        <f t="shared" si="27"/>
        <v>0</v>
      </c>
      <c r="O34" s="6">
        <f t="shared" si="27"/>
        <v>0</v>
      </c>
      <c r="P34" s="6">
        <f t="shared" si="27"/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11" x14ac:dyDescent="0.45">
      <c r="A35" s="1" t="s">
        <v>86</v>
      </c>
      <c r="B35" s="1"/>
      <c r="C35" s="6"/>
      <c r="D35" s="6">
        <f>IF(D32&gt;0,MIN(D33,C34),0)</f>
        <v>0</v>
      </c>
      <c r="E35" s="6">
        <f t="shared" ref="E35:H35" si="28">IF(E32&gt;0,MIN(E33,D34),0)</f>
        <v>0</v>
      </c>
      <c r="F35" s="6">
        <f t="shared" si="28"/>
        <v>0</v>
      </c>
      <c r="G35" s="6">
        <f t="shared" si="28"/>
        <v>0</v>
      </c>
      <c r="H35" s="6">
        <f t="shared" si="28"/>
        <v>0</v>
      </c>
      <c r="I35" s="6">
        <f>IF(I32&gt;0,MIN(I33,H34),0)</f>
        <v>606.96667428954265</v>
      </c>
      <c r="J35" s="6">
        <f t="shared" ref="J35:P35" si="29">MIN(J33,I34)</f>
        <v>335.85162051905968</v>
      </c>
      <c r="K35" s="6">
        <f t="shared" si="29"/>
        <v>0</v>
      </c>
      <c r="L35" s="6">
        <f t="shared" si="29"/>
        <v>0</v>
      </c>
      <c r="M35" s="6">
        <f t="shared" si="29"/>
        <v>0</v>
      </c>
      <c r="N35" s="6">
        <f t="shared" si="29"/>
        <v>0</v>
      </c>
      <c r="O35" s="6">
        <f t="shared" si="29"/>
        <v>0</v>
      </c>
      <c r="P35" s="6">
        <f t="shared" si="29"/>
        <v>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11" x14ac:dyDescent="0.45">
      <c r="A36" s="1"/>
      <c r="B36" s="1"/>
      <c r="C36" s="4" t="s">
        <v>4</v>
      </c>
      <c r="D36" s="4" t="s">
        <v>4</v>
      </c>
      <c r="E36" s="4" t="s">
        <v>4</v>
      </c>
      <c r="F36" s="4" t="s">
        <v>4</v>
      </c>
      <c r="G36" s="4" t="s">
        <v>4</v>
      </c>
      <c r="H36" s="4" t="s">
        <v>4</v>
      </c>
      <c r="I36" s="4" t="s">
        <v>4</v>
      </c>
      <c r="J36" s="4" t="s">
        <v>4</v>
      </c>
      <c r="K36" s="4" t="s">
        <v>4</v>
      </c>
      <c r="L36" s="4" t="s">
        <v>4</v>
      </c>
      <c r="M36" s="4" t="s">
        <v>4</v>
      </c>
      <c r="N36" s="4" t="s">
        <v>4</v>
      </c>
      <c r="O36" s="4" t="s">
        <v>4</v>
      </c>
      <c r="P36" s="4" t="s">
        <v>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 x14ac:dyDescent="0.45">
      <c r="A37" s="1" t="s">
        <v>15</v>
      </c>
      <c r="B37" s="1"/>
      <c r="C37" s="6" t="e">
        <f>+C32-C33</f>
        <v>#REF!</v>
      </c>
      <c r="D37" s="6">
        <f>+D32-D33</f>
        <v>-766.53999999999985</v>
      </c>
      <c r="E37" s="6">
        <f>+E32-E33</f>
        <v>-1267.7400000000002</v>
      </c>
      <c r="F37" s="6">
        <f>F32-F33</f>
        <v>-1223.7799999999995</v>
      </c>
      <c r="G37" s="6">
        <f>G32-G33</f>
        <v>-1055.2878414747256</v>
      </c>
      <c r="H37" s="6">
        <f>H32-H33</f>
        <v>-189.30363256828628</v>
      </c>
      <c r="I37" s="6">
        <f>I32-I33+I35</f>
        <v>3034.833371447713</v>
      </c>
      <c r="J37" s="6">
        <f t="shared" ref="J37:P37" si="30">J32-J33+J35</f>
        <v>4578.2996660375466</v>
      </c>
      <c r="K37" s="6">
        <f t="shared" si="30"/>
        <v>6806.1554794690574</v>
      </c>
      <c r="L37" s="6">
        <f t="shared" si="30"/>
        <v>7541.495788234879</v>
      </c>
      <c r="M37" s="6">
        <f t="shared" si="30"/>
        <v>8631.764830177437</v>
      </c>
      <c r="N37" s="6">
        <f t="shared" si="30"/>
        <v>9668.6743098607949</v>
      </c>
      <c r="O37" s="6">
        <f t="shared" si="30"/>
        <v>10607.544655265441</v>
      </c>
      <c r="P37" s="6">
        <f t="shared" si="30"/>
        <v>11256.958027638722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 x14ac:dyDescent="0.45">
      <c r="A38" s="1"/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 x14ac:dyDescent="0.45">
      <c r="A39" s="3" t="s">
        <v>16</v>
      </c>
      <c r="B39" s="1"/>
      <c r="C39" s="6">
        <f>C24</f>
        <v>0</v>
      </c>
      <c r="D39" s="6">
        <f>D24</f>
        <v>48.98</v>
      </c>
      <c r="E39" s="6">
        <f>E24</f>
        <v>167.06</v>
      </c>
      <c r="F39" s="6">
        <f>F24</f>
        <v>189.64</v>
      </c>
      <c r="G39" s="6">
        <f>G140</f>
        <v>284.50199999999995</v>
      </c>
      <c r="H39" s="6">
        <f t="shared" ref="H39:P39" si="31">H140</f>
        <v>435.25199999999995</v>
      </c>
      <c r="I39" s="6">
        <f t="shared" si="31"/>
        <v>631.22699999999998</v>
      </c>
      <c r="J39" s="6">
        <f t="shared" si="31"/>
        <v>872.27625</v>
      </c>
      <c r="K39" s="6">
        <f t="shared" si="31"/>
        <v>1151.8933799999998</v>
      </c>
      <c r="L39" s="6">
        <f t="shared" si="31"/>
        <v>1459.7177543341393</v>
      </c>
      <c r="M39" s="6">
        <f t="shared" si="31"/>
        <v>1785.4246409900488</v>
      </c>
      <c r="N39" s="6">
        <f t="shared" si="31"/>
        <v>2139.6929139814301</v>
      </c>
      <c r="O39" s="6">
        <f t="shared" si="31"/>
        <v>2510.2715642439553</v>
      </c>
      <c r="P39" s="6">
        <f t="shared" si="31"/>
        <v>3076.7181807354618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11" x14ac:dyDescent="0.45">
      <c r="A40" s="3" t="s">
        <v>58</v>
      </c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 x14ac:dyDescent="0.45">
      <c r="A41" s="3"/>
      <c r="B41" s="1" t="s">
        <v>59</v>
      </c>
      <c r="C41" s="6"/>
      <c r="D41" s="6">
        <f>-763.57-13.38</f>
        <v>-776.95</v>
      </c>
      <c r="E41" s="6">
        <f>-443.6-5.98</f>
        <v>-449.58000000000004</v>
      </c>
      <c r="F41" s="6">
        <f>-925.28-14.22</f>
        <v>-939.5</v>
      </c>
      <c r="G41" s="6">
        <f>-1300</f>
        <v>-1300</v>
      </c>
      <c r="H41" s="6">
        <f>H43-H42</f>
        <v>-1848.75</v>
      </c>
      <c r="I41" s="6">
        <f>I43-I42</f>
        <v>-2527.125</v>
      </c>
      <c r="J41" s="6">
        <f t="shared" ref="J41:P41" si="32">J43-J42</f>
        <v>-2588.1471299931832</v>
      </c>
      <c r="K41" s="6">
        <f t="shared" si="32"/>
        <v>-2720.0466134007079</v>
      </c>
      <c r="L41" s="6">
        <f t="shared" si="32"/>
        <v>-2994.4397431222051</v>
      </c>
      <c r="M41" s="6">
        <f t="shared" si="32"/>
        <v>-3239.7332828212866</v>
      </c>
      <c r="N41" s="6">
        <f t="shared" si="32"/>
        <v>-3446.2345571801116</v>
      </c>
      <c r="O41" s="6">
        <f t="shared" si="32"/>
        <v>-3604.8978925046067</v>
      </c>
      <c r="P41" s="6">
        <f t="shared" si="32"/>
        <v>-3707.80430919028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11" x14ac:dyDescent="0.45">
      <c r="A42" s="3"/>
      <c r="B42" s="6" t="s">
        <v>60</v>
      </c>
      <c r="C42" s="6"/>
      <c r="D42" s="6">
        <f>-110.33</f>
        <v>-110.33</v>
      </c>
      <c r="E42" s="6">
        <f>-403.03</f>
        <v>-403.03</v>
      </c>
      <c r="F42" s="6">
        <f>-274.4</f>
        <v>-274.39999999999998</v>
      </c>
      <c r="G42" s="6">
        <f t="shared" ref="G42:P42" si="33">-G17*G99</f>
        <v>-375</v>
      </c>
      <c r="H42" s="6">
        <f t="shared" si="33"/>
        <v>-412.5</v>
      </c>
      <c r="I42" s="6">
        <f t="shared" si="33"/>
        <v>-412.5</v>
      </c>
      <c r="J42" s="6">
        <f t="shared" si="33"/>
        <v>-1027.5916200068168</v>
      </c>
      <c r="K42" s="6">
        <f t="shared" si="33"/>
        <v>-1474.2103365992921</v>
      </c>
      <c r="L42" s="6">
        <f t="shared" si="33"/>
        <v>-1622.9258718898889</v>
      </c>
      <c r="M42" s="6">
        <f t="shared" si="33"/>
        <v>-1755.8700170173543</v>
      </c>
      <c r="N42" s="6">
        <f t="shared" si="33"/>
        <v>-1867.7895376906051</v>
      </c>
      <c r="O42" s="6">
        <f t="shared" si="33"/>
        <v>-1953.7818614332693</v>
      </c>
      <c r="P42" s="6">
        <f t="shared" si="33"/>
        <v>-2009.5550612133802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 x14ac:dyDescent="0.45">
      <c r="A43" s="3" t="s">
        <v>17</v>
      </c>
      <c r="B43" s="1"/>
      <c r="C43" s="6"/>
      <c r="D43" s="6">
        <f>D41+D42</f>
        <v>-887.28000000000009</v>
      </c>
      <c r="E43" s="6">
        <f t="shared" ref="E43:F43" si="34">E41+E42</f>
        <v>-852.61</v>
      </c>
      <c r="F43" s="6">
        <f t="shared" si="34"/>
        <v>-1213.9000000000001</v>
      </c>
      <c r="G43" s="6">
        <f t="shared" ref="G43" si="35">G41+G42</f>
        <v>-1675</v>
      </c>
      <c r="H43" s="6">
        <f>G43*(1+H103)</f>
        <v>-2261.25</v>
      </c>
      <c r="I43" s="6">
        <f t="shared" ref="I43:P43" si="36">H43*(1+I103)</f>
        <v>-2939.625</v>
      </c>
      <c r="J43" s="6">
        <f t="shared" si="36"/>
        <v>-3615.73875</v>
      </c>
      <c r="K43" s="6">
        <f t="shared" si="36"/>
        <v>-4194.25695</v>
      </c>
      <c r="L43" s="6">
        <f t="shared" si="36"/>
        <v>-4617.3656150120942</v>
      </c>
      <c r="M43" s="6">
        <f t="shared" si="36"/>
        <v>-4995.6032998386409</v>
      </c>
      <c r="N43" s="6">
        <f t="shared" si="36"/>
        <v>-5314.0240948707169</v>
      </c>
      <c r="O43" s="6">
        <f t="shared" si="36"/>
        <v>-5558.6797539378758</v>
      </c>
      <c r="P43" s="6">
        <f t="shared" si="36"/>
        <v>-5717.3593704036603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11" x14ac:dyDescent="0.45">
      <c r="A44" s="3" t="s">
        <v>18</v>
      </c>
      <c r="B44" s="1"/>
      <c r="C44" s="6"/>
      <c r="D44" s="6">
        <f>-884.42+751.07</f>
        <v>-133.34999999999991</v>
      </c>
      <c r="E44" s="6">
        <f>-1510.89+1202.75</f>
        <v>-308.1400000000001</v>
      </c>
      <c r="F44" s="6">
        <f>-624.92+1075.6</f>
        <v>450.67999999999995</v>
      </c>
      <c r="G44" s="6">
        <f t="shared" ref="G44:P44" si="37">(F10-G10)*G105</f>
        <v>462.4993018434065</v>
      </c>
      <c r="H44" s="6">
        <f t="shared" si="37"/>
        <v>1032.0674685568283</v>
      </c>
      <c r="I44" s="6">
        <f t="shared" si="37"/>
        <v>1390.6113396961791</v>
      </c>
      <c r="J44" s="6">
        <f t="shared" si="37"/>
        <v>1031.2490365717154</v>
      </c>
      <c r="K44" s="6">
        <f t="shared" si="37"/>
        <v>727.82309370625637</v>
      </c>
      <c r="L44" s="6">
        <f t="shared" si="37"/>
        <v>55.079827885406431</v>
      </c>
      <c r="M44" s="6">
        <f t="shared" si="37"/>
        <v>-118.17257344663577</v>
      </c>
      <c r="N44" s="6">
        <f t="shared" si="37"/>
        <v>-240.41971107587216</v>
      </c>
      <c r="O44" s="6">
        <f t="shared" si="37"/>
        <v>-293.0108809009289</v>
      </c>
      <c r="P44" s="6">
        <f t="shared" si="37"/>
        <v>-260.27493230718585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 x14ac:dyDescent="0.45">
      <c r="A45" s="1"/>
      <c r="B45" s="1"/>
      <c r="C45" s="4" t="s">
        <v>4</v>
      </c>
      <c r="D45" s="4" t="s">
        <v>4</v>
      </c>
      <c r="E45" s="4" t="s">
        <v>4</v>
      </c>
      <c r="F45" s="4" t="s">
        <v>4</v>
      </c>
      <c r="G45" s="4" t="s">
        <v>4</v>
      </c>
      <c r="H45" s="4" t="s">
        <v>4</v>
      </c>
      <c r="I45" s="4" t="s">
        <v>4</v>
      </c>
      <c r="J45" s="4" t="s">
        <v>4</v>
      </c>
      <c r="K45" s="4" t="s">
        <v>4</v>
      </c>
      <c r="L45" s="4" t="s">
        <v>4</v>
      </c>
      <c r="M45" s="4" t="s">
        <v>4</v>
      </c>
      <c r="N45" s="4" t="s">
        <v>4</v>
      </c>
      <c r="O45" s="4" t="s">
        <v>4</v>
      </c>
      <c r="P45" s="4" t="s">
        <v>4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 spans="1:111" x14ac:dyDescent="0.45">
      <c r="A46" s="1" t="s">
        <v>19</v>
      </c>
      <c r="B46" s="1"/>
      <c r="C46" s="6" t="e">
        <f>+C37+SUM(C39:C45)</f>
        <v>#REF!</v>
      </c>
      <c r="D46" s="6">
        <f>+D37+SUM(D39:D45)</f>
        <v>-2625.47</v>
      </c>
      <c r="E46" s="6">
        <f>+E37+SUM(E39:E45)</f>
        <v>-3114.04</v>
      </c>
      <c r="F46" s="6">
        <f t="shared" ref="F46:P46" si="38">+F37+SUM(F39:F44)</f>
        <v>-3011.2599999999993</v>
      </c>
      <c r="G46" s="6">
        <f t="shared" si="38"/>
        <v>-3658.2865396313191</v>
      </c>
      <c r="H46" s="6">
        <f t="shared" si="38"/>
        <v>-3244.4841640114582</v>
      </c>
      <c r="I46" s="6">
        <f t="shared" si="38"/>
        <v>-822.57828885610797</v>
      </c>
      <c r="J46" s="6">
        <f t="shared" si="38"/>
        <v>-749.65254739073862</v>
      </c>
      <c r="K46" s="6">
        <f t="shared" si="38"/>
        <v>297.35805317531322</v>
      </c>
      <c r="L46" s="6">
        <f t="shared" si="38"/>
        <v>-178.43785956976353</v>
      </c>
      <c r="M46" s="6">
        <f t="shared" si="38"/>
        <v>307.81029804356876</v>
      </c>
      <c r="N46" s="6">
        <f t="shared" si="38"/>
        <v>939.89932302491798</v>
      </c>
      <c r="O46" s="6">
        <f t="shared" si="38"/>
        <v>1707.4458307327168</v>
      </c>
      <c r="P46" s="6">
        <f t="shared" si="38"/>
        <v>2638.6825352596788</v>
      </c>
      <c r="Q46" s="6">
        <f>P37*(1-$U$46/20%)/(P115-$U$46)</f>
        <v>106315.71470547683</v>
      </c>
      <c r="R46" s="6"/>
      <c r="S46" s="6" t="s">
        <v>50</v>
      </c>
      <c r="T46" s="6"/>
      <c r="U46" s="14">
        <v>0.03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 x14ac:dyDescent="0.45">
      <c r="A47" s="1" t="s">
        <v>20</v>
      </c>
      <c r="B47" s="1"/>
      <c r="C47" s="9"/>
      <c r="D47" s="9"/>
      <c r="E47" s="9"/>
      <c r="F47" s="9"/>
      <c r="G47" s="9">
        <f t="shared" ref="G47:P47" si="39">1/(1+G115)^(G116/12)</f>
        <v>0.95205202421196744</v>
      </c>
      <c r="H47" s="9">
        <f t="shared" si="39"/>
        <v>0.84892424257887378</v>
      </c>
      <c r="I47" s="9">
        <f t="shared" si="39"/>
        <v>0.75957996688858664</v>
      </c>
      <c r="J47" s="9">
        <f t="shared" si="39"/>
        <v>0.67219466096335101</v>
      </c>
      <c r="K47" s="9">
        <f t="shared" si="39"/>
        <v>0.59806933061104839</v>
      </c>
      <c r="L47" s="9">
        <f t="shared" si="39"/>
        <v>0.53347054242501357</v>
      </c>
      <c r="M47" s="9">
        <f t="shared" si="39"/>
        <v>0.4770609742768871</v>
      </c>
      <c r="N47" s="9">
        <f t="shared" si="39"/>
        <v>0.42770465844300465</v>
      </c>
      <c r="O47" s="9">
        <f t="shared" si="39"/>
        <v>0.38443491604304614</v>
      </c>
      <c r="P47" s="9">
        <f t="shared" si="39"/>
        <v>0.35053653571699633</v>
      </c>
      <c r="Q47" s="9">
        <f>1/(1+P115)^(Q116/12)</f>
        <v>0.33122589248188666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11" x14ac:dyDescent="0.45">
      <c r="A48" s="1"/>
      <c r="B48" s="1"/>
      <c r="C48" s="4"/>
      <c r="D48" s="4"/>
      <c r="E48" s="4"/>
      <c r="F48" s="4"/>
      <c r="G48" s="4" t="s">
        <v>4</v>
      </c>
      <c r="H48" s="4" t="s">
        <v>4</v>
      </c>
      <c r="I48" s="4" t="s">
        <v>4</v>
      </c>
      <c r="J48" s="4" t="s">
        <v>4</v>
      </c>
      <c r="K48" s="4" t="s">
        <v>4</v>
      </c>
      <c r="L48" s="4" t="s">
        <v>4</v>
      </c>
      <c r="M48" s="4" t="s">
        <v>4</v>
      </c>
      <c r="N48" s="4" t="s">
        <v>4</v>
      </c>
      <c r="O48" s="4" t="s">
        <v>4</v>
      </c>
      <c r="P48" s="4" t="s">
        <v>4</v>
      </c>
      <c r="Q48" s="4" t="s">
        <v>4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 x14ac:dyDescent="0.45">
      <c r="A49" s="1" t="s">
        <v>21</v>
      </c>
      <c r="B49" s="1"/>
      <c r="C49" s="6"/>
      <c r="D49" s="6"/>
      <c r="E49" s="6"/>
      <c r="F49" s="6"/>
      <c r="G49" s="6">
        <f>G46*G47</f>
        <v>-3482.8791052033912</v>
      </c>
      <c r="H49" s="6">
        <f t="shared" ref="H49:Q49" si="40">H46*H47</f>
        <v>-2754.3212614925778</v>
      </c>
      <c r="I49" s="6">
        <f t="shared" si="40"/>
        <v>-624.81398941259272</v>
      </c>
      <c r="J49" s="6">
        <f t="shared" si="40"/>
        <v>-503.91243993362997</v>
      </c>
      <c r="K49" s="6">
        <f t="shared" si="40"/>
        <v>177.84073181436412</v>
      </c>
      <c r="L49" s="6">
        <f t="shared" si="40"/>
        <v>-95.191341733840147</v>
      </c>
      <c r="M49" s="6">
        <f t="shared" si="40"/>
        <v>146.84428067712392</v>
      </c>
      <c r="N49" s="6">
        <f t="shared" si="40"/>
        <v>401.99931892518384</v>
      </c>
      <c r="O49" s="6">
        <f t="shared" si="40"/>
        <v>656.40179458578109</v>
      </c>
      <c r="P49" s="6">
        <f t="shared" si="40"/>
        <v>924.95463476686882</v>
      </c>
      <c r="Q49" s="6">
        <f t="shared" si="40"/>
        <v>35214.517488171208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 x14ac:dyDescent="0.45">
      <c r="A50" s="1"/>
      <c r="B50" s="1"/>
      <c r="G50" s="4" t="s">
        <v>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 x14ac:dyDescent="0.45">
      <c r="A51" s="1" t="s">
        <v>22</v>
      </c>
      <c r="B51" s="1"/>
      <c r="G51" s="6">
        <f>SUM((G49:Q49))</f>
        <v>30061.440111164498</v>
      </c>
      <c r="H51" s="14"/>
      <c r="I51" s="6" t="s">
        <v>51</v>
      </c>
      <c r="J51" s="6"/>
      <c r="K51" s="14">
        <f>Q49/G51</f>
        <v>1.1714181808306952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 x14ac:dyDescent="0.45">
      <c r="A52" s="1" t="s">
        <v>23</v>
      </c>
      <c r="B52" s="1"/>
      <c r="G52" s="6">
        <f>1318.6+215</f>
        <v>1533.6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 x14ac:dyDescent="0.45">
      <c r="A53" s="1" t="s">
        <v>24</v>
      </c>
      <c r="B53" s="1"/>
      <c r="G53" s="6">
        <f>107.11+1555.97+5500</f>
        <v>7163.08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3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 x14ac:dyDescent="0.45">
      <c r="A54" s="1" t="s">
        <v>45</v>
      </c>
      <c r="B54" s="1"/>
      <c r="G54" s="6">
        <v>0</v>
      </c>
      <c r="H54" s="1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 x14ac:dyDescent="0.45">
      <c r="A55" s="1"/>
      <c r="B55" s="1"/>
      <c r="G55" s="4" t="s">
        <v>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spans="1:111" x14ac:dyDescent="0.45">
      <c r="A56" s="1" t="s">
        <v>25</v>
      </c>
      <c r="B56" s="1"/>
      <c r="G56" s="6">
        <f>G51-G52+G53+G54</f>
        <v>35690.920111164502</v>
      </c>
      <c r="H56" s="6"/>
      <c r="I56" s="6"/>
      <c r="J56" s="14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 spans="1:111" x14ac:dyDescent="0.45">
      <c r="A57" s="1"/>
      <c r="B57" s="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 x14ac:dyDescent="0.45">
      <c r="A58" s="1" t="s">
        <v>88</v>
      </c>
      <c r="B58" s="1"/>
      <c r="G58" s="32">
        <v>33522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 spans="1:111" x14ac:dyDescent="0.45">
      <c r="A59" s="1"/>
      <c r="B59" s="1"/>
      <c r="G59" s="1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</row>
    <row r="60" spans="1:111" x14ac:dyDescent="0.45">
      <c r="A60" s="1"/>
      <c r="B60" s="1"/>
      <c r="G60" s="8"/>
      <c r="H60" s="6"/>
      <c r="I60" s="6" t="s">
        <v>47</v>
      </c>
      <c r="J60" s="14">
        <f>G56/G58-1</f>
        <v>6.4701393448019173E-2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x14ac:dyDescent="0.45">
      <c r="A61" s="1"/>
      <c r="B61" s="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</row>
    <row r="62" spans="1:111" x14ac:dyDescent="0.45">
      <c r="A62" s="1"/>
      <c r="B62" s="1"/>
      <c r="G62" s="1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</row>
    <row r="63" spans="1:111" x14ac:dyDescent="0.45">
      <c r="A63" s="1"/>
      <c r="B63" s="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 spans="1:111" ht="15.75" x14ac:dyDescent="0.5">
      <c r="A64" s="40" t="s">
        <v>52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</row>
    <row r="65" spans="1:111" x14ac:dyDescent="0.45">
      <c r="A65" s="39" t="s">
        <v>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</row>
    <row r="66" spans="1:111" x14ac:dyDescent="0.45">
      <c r="A66" s="39" t="s">
        <v>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</row>
    <row r="67" spans="1:111" x14ac:dyDescent="0.45">
      <c r="A67" s="39" t="s">
        <v>48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</row>
    <row r="68" spans="1:11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</row>
    <row r="69" spans="1:111" x14ac:dyDescent="0.45">
      <c r="A69" s="1"/>
      <c r="B69" s="1"/>
      <c r="C69" s="1">
        <v>2021</v>
      </c>
      <c r="D69" s="1">
        <v>2022</v>
      </c>
      <c r="E69" s="1">
        <f t="shared" ref="E69:P69" si="41">+D69+1</f>
        <v>2023</v>
      </c>
      <c r="F69" s="1">
        <f t="shared" si="41"/>
        <v>2024</v>
      </c>
      <c r="G69" s="1">
        <f t="shared" si="41"/>
        <v>2025</v>
      </c>
      <c r="H69" s="1">
        <f t="shared" si="41"/>
        <v>2026</v>
      </c>
      <c r="I69" s="1">
        <f t="shared" si="41"/>
        <v>2027</v>
      </c>
      <c r="J69" s="1">
        <f t="shared" si="41"/>
        <v>2028</v>
      </c>
      <c r="K69" s="1">
        <f t="shared" si="41"/>
        <v>2029</v>
      </c>
      <c r="L69" s="1">
        <f t="shared" si="41"/>
        <v>2030</v>
      </c>
      <c r="M69" s="1">
        <f t="shared" si="41"/>
        <v>2031</v>
      </c>
      <c r="N69" s="1">
        <f t="shared" si="41"/>
        <v>2032</v>
      </c>
      <c r="O69" s="1">
        <f t="shared" si="41"/>
        <v>2033</v>
      </c>
      <c r="P69" s="1">
        <f t="shared" si="41"/>
        <v>2034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</row>
    <row r="70" spans="1:111" x14ac:dyDescent="0.45">
      <c r="A70" s="1"/>
      <c r="B70" s="1"/>
      <c r="C70" s="4" t="s">
        <v>4</v>
      </c>
      <c r="D70" s="4" t="s">
        <v>4</v>
      </c>
      <c r="E70" s="4" t="s">
        <v>4</v>
      </c>
      <c r="F70" s="4" t="s">
        <v>4</v>
      </c>
      <c r="G70" s="4" t="s">
        <v>4</v>
      </c>
      <c r="H70" s="4" t="s">
        <v>4</v>
      </c>
      <c r="I70" s="4" t="s">
        <v>4</v>
      </c>
      <c r="J70" s="4" t="s">
        <v>4</v>
      </c>
      <c r="K70" s="4" t="s">
        <v>4</v>
      </c>
      <c r="L70" s="4" t="s">
        <v>4</v>
      </c>
      <c r="M70" s="4" t="s">
        <v>4</v>
      </c>
      <c r="N70" s="4" t="s">
        <v>4</v>
      </c>
      <c r="O70" s="4" t="s">
        <v>4</v>
      </c>
      <c r="P70" s="4" t="s">
        <v>4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</row>
    <row r="71" spans="1:111" x14ac:dyDescent="0.45">
      <c r="A71" s="1" t="s">
        <v>56</v>
      </c>
      <c r="B71" s="1"/>
      <c r="C71" s="7"/>
      <c r="D71" s="7" t="s">
        <v>49</v>
      </c>
      <c r="E71" s="7">
        <f t="shared" ref="E71:P71" si="42">E10/D10-1</f>
        <v>6.0454715869530284</v>
      </c>
      <c r="F71" s="7">
        <f t="shared" si="42"/>
        <v>0.9042122147385705</v>
      </c>
      <c r="G71" s="7">
        <f t="shared" si="42"/>
        <v>0.9231836246806906</v>
      </c>
      <c r="H71" s="7">
        <f t="shared" si="42"/>
        <v>1.3206386304152571</v>
      </c>
      <c r="I71" s="7">
        <f t="shared" si="42"/>
        <v>0.99956027986344975</v>
      </c>
      <c r="J71" s="7">
        <f t="shared" si="42"/>
        <v>0.53229905862650528</v>
      </c>
      <c r="K71" s="7">
        <f t="shared" si="42"/>
        <v>0.43462666286584994</v>
      </c>
      <c r="L71" s="7">
        <f t="shared" si="42"/>
        <v>0.10087809832730787</v>
      </c>
      <c r="M71" s="7">
        <f t="shared" si="42"/>
        <v>8.1916338527928234E-2</v>
      </c>
      <c r="N71" s="7">
        <f t="shared" si="42"/>
        <v>6.3740208323259218E-2</v>
      </c>
      <c r="O71" s="7">
        <f t="shared" si="42"/>
        <v>4.6039621706515987E-2</v>
      </c>
      <c r="P71" s="7">
        <f t="shared" si="42"/>
        <v>2.8546277801553943E-2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</row>
    <row r="72" spans="1:111" x14ac:dyDescent="0.45">
      <c r="A72" s="1" t="s">
        <v>5</v>
      </c>
      <c r="B72" s="1"/>
      <c r="C72" s="7"/>
      <c r="D72" s="7">
        <f>D11/D10</f>
        <v>1.287826040383482</v>
      </c>
      <c r="E72" s="7">
        <f>E11/E10</f>
        <v>0.97700044091040406</v>
      </c>
      <c r="F72" s="7">
        <f>F11/F10</f>
        <v>0.87418535159875677</v>
      </c>
      <c r="G72" s="7">
        <v>0.8</v>
      </c>
      <c r="H72" s="7">
        <v>0.75</v>
      </c>
      <c r="I72" s="7">
        <v>0.7</v>
      </c>
      <c r="J72" s="7">
        <v>0.7</v>
      </c>
      <c r="K72" s="7">
        <v>0.7</v>
      </c>
      <c r="L72" s="7">
        <v>0.7</v>
      </c>
      <c r="M72" s="7">
        <v>0.7</v>
      </c>
      <c r="N72" s="7">
        <v>0.7</v>
      </c>
      <c r="O72" s="7">
        <v>0.7</v>
      </c>
      <c r="P72" s="7">
        <v>0.7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</row>
    <row r="73" spans="1:111" x14ac:dyDescent="0.45">
      <c r="A73" s="1"/>
      <c r="B73" s="1"/>
      <c r="C73" s="4" t="s">
        <v>4</v>
      </c>
      <c r="D73" s="4" t="s">
        <v>4</v>
      </c>
      <c r="E73" s="4" t="s">
        <v>4</v>
      </c>
      <c r="F73" s="4" t="s">
        <v>4</v>
      </c>
      <c r="G73" s="4" t="s">
        <v>4</v>
      </c>
      <c r="H73" s="4" t="s">
        <v>4</v>
      </c>
      <c r="I73" s="4" t="s">
        <v>4</v>
      </c>
      <c r="J73" s="4" t="s">
        <v>4</v>
      </c>
      <c r="K73" s="4" t="s">
        <v>4</v>
      </c>
      <c r="L73" s="4" t="s">
        <v>4</v>
      </c>
      <c r="M73" s="4" t="s">
        <v>4</v>
      </c>
      <c r="N73" s="4" t="s">
        <v>4</v>
      </c>
      <c r="O73" s="4" t="s">
        <v>4</v>
      </c>
      <c r="P73" s="4" t="s">
        <v>4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 spans="1:111" x14ac:dyDescent="0.45">
      <c r="A74" s="1" t="s">
        <v>6</v>
      </c>
      <c r="B74" s="1"/>
      <c r="C74" s="7"/>
      <c r="D74" s="7">
        <f t="shared" ref="D74:P74" si="43">D14/D10</f>
        <v>-0.28782604038348197</v>
      </c>
      <c r="E74" s="7">
        <f t="shared" si="43"/>
        <v>2.2999559089595945E-2</v>
      </c>
      <c r="F74" s="7">
        <f t="shared" si="43"/>
        <v>0.12581464840124323</v>
      </c>
      <c r="G74" s="7">
        <f t="shared" si="43"/>
        <v>0.19999999999999996</v>
      </c>
      <c r="H74" s="7">
        <f t="shared" si="43"/>
        <v>0.24999999999999997</v>
      </c>
      <c r="I74" s="7">
        <f t="shared" si="43"/>
        <v>0.3</v>
      </c>
      <c r="J74" s="7">
        <f t="shared" si="43"/>
        <v>0.30000000000000004</v>
      </c>
      <c r="K74" s="7">
        <f t="shared" si="43"/>
        <v>0.3000000000000001</v>
      </c>
      <c r="L74" s="7">
        <f t="shared" si="43"/>
        <v>0.30000000000000004</v>
      </c>
      <c r="M74" s="7">
        <f t="shared" si="43"/>
        <v>0.3</v>
      </c>
      <c r="N74" s="7">
        <f t="shared" si="43"/>
        <v>0.30000000000000004</v>
      </c>
      <c r="O74" s="7">
        <f t="shared" si="43"/>
        <v>0.3000000000000001</v>
      </c>
      <c r="P74" s="7">
        <f t="shared" si="43"/>
        <v>0.3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</row>
    <row r="75" spans="1:111" x14ac:dyDescent="0.45">
      <c r="A75" s="1"/>
      <c r="B75" s="1"/>
      <c r="C75" s="4" t="s">
        <v>4</v>
      </c>
      <c r="D75" s="4" t="s">
        <v>4</v>
      </c>
      <c r="E75" s="4" t="s">
        <v>4</v>
      </c>
      <c r="F75" s="4" t="s">
        <v>4</v>
      </c>
      <c r="G75" s="4" t="s">
        <v>4</v>
      </c>
      <c r="H75" s="4" t="s">
        <v>4</v>
      </c>
      <c r="I75" s="4" t="s">
        <v>4</v>
      </c>
      <c r="J75" s="4" t="s">
        <v>4</v>
      </c>
      <c r="K75" s="4" t="s">
        <v>4</v>
      </c>
      <c r="L75" s="4" t="s">
        <v>4</v>
      </c>
      <c r="M75" s="4" t="s">
        <v>4</v>
      </c>
      <c r="N75" s="4" t="s">
        <v>4</v>
      </c>
      <c r="O75" s="4" t="s">
        <v>4</v>
      </c>
      <c r="P75" s="4" t="s">
        <v>4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</row>
    <row r="76" spans="1:111" x14ac:dyDescent="0.45">
      <c r="A76" s="1"/>
      <c r="B76" s="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</row>
    <row r="77" spans="1:111" x14ac:dyDescent="0.45">
      <c r="A77" s="1" t="s">
        <v>7</v>
      </c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</row>
    <row r="78" spans="1:111" x14ac:dyDescent="0.45">
      <c r="A78" s="1"/>
      <c r="B78" s="1" t="s">
        <v>8</v>
      </c>
      <c r="C78" s="7" t="e">
        <f>C20/#REF!</f>
        <v>#REF!</v>
      </c>
      <c r="D78" s="7">
        <f>D20/D10</f>
        <v>0.13234427722135933</v>
      </c>
      <c r="E78" s="7">
        <f>E20/E10</f>
        <v>2.3364450458394782E-2</v>
      </c>
      <c r="F78" s="7">
        <f>F20/F10</f>
        <v>1.5840856875382996E-2</v>
      </c>
      <c r="G78" s="7">
        <v>0.01</v>
      </c>
      <c r="H78" s="7">
        <f t="shared" ref="H78:K78" si="44">G78-0.1%</f>
        <v>9.0000000000000011E-3</v>
      </c>
      <c r="I78" s="7">
        <f t="shared" si="44"/>
        <v>8.0000000000000002E-3</v>
      </c>
      <c r="J78" s="7">
        <f t="shared" si="44"/>
        <v>7.0000000000000001E-3</v>
      </c>
      <c r="K78" s="7">
        <f t="shared" si="44"/>
        <v>6.0000000000000001E-3</v>
      </c>
      <c r="L78" s="7">
        <f>K78-0.1%</f>
        <v>5.0000000000000001E-3</v>
      </c>
      <c r="M78" s="7">
        <f>L78</f>
        <v>5.0000000000000001E-3</v>
      </c>
      <c r="N78" s="7">
        <f t="shared" ref="N78:P78" si="45">M78</f>
        <v>5.0000000000000001E-3</v>
      </c>
      <c r="O78" s="7">
        <f t="shared" si="45"/>
        <v>5.0000000000000001E-3</v>
      </c>
      <c r="P78" s="7">
        <f t="shared" si="45"/>
        <v>5.0000000000000001E-3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 spans="1:111" x14ac:dyDescent="0.45">
      <c r="A79" s="1"/>
      <c r="B79" s="1" t="s">
        <v>83</v>
      </c>
      <c r="C79" s="7"/>
      <c r="D79" s="7">
        <f>D21/D10</f>
        <v>0.75646724867441484</v>
      </c>
      <c r="E79" s="7">
        <f>E21/E10</f>
        <v>0.16219421343104315</v>
      </c>
      <c r="F79" s="7">
        <f>F21/F10</f>
        <v>8.7599778834810765E-2</v>
      </c>
      <c r="G79" s="7">
        <v>7.0000000000000007E-2</v>
      </c>
      <c r="H79" s="7">
        <f>G79</f>
        <v>7.0000000000000007E-2</v>
      </c>
      <c r="I79" s="7">
        <f t="shared" ref="I79:P79" si="46">H79</f>
        <v>7.0000000000000007E-2</v>
      </c>
      <c r="J79" s="7">
        <f t="shared" si="46"/>
        <v>7.0000000000000007E-2</v>
      </c>
      <c r="K79" s="7">
        <f t="shared" si="46"/>
        <v>7.0000000000000007E-2</v>
      </c>
      <c r="L79" s="7">
        <f t="shared" si="46"/>
        <v>7.0000000000000007E-2</v>
      </c>
      <c r="M79" s="7">
        <f t="shared" si="46"/>
        <v>7.0000000000000007E-2</v>
      </c>
      <c r="N79" s="7">
        <f t="shared" si="46"/>
        <v>7.0000000000000007E-2</v>
      </c>
      <c r="O79" s="7">
        <f t="shared" si="46"/>
        <v>7.0000000000000007E-2</v>
      </c>
      <c r="P79" s="7">
        <f t="shared" si="46"/>
        <v>7.0000000000000007E-2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</row>
    <row r="80" spans="1:111" x14ac:dyDescent="0.45">
      <c r="A80" s="1"/>
      <c r="B80" s="1" t="s">
        <v>84</v>
      </c>
      <c r="C80" s="7" t="e">
        <f>C22/#REF!</f>
        <v>#REF!</v>
      </c>
      <c r="D80" s="7">
        <f>D22/D10</f>
        <v>0.92474961169728453</v>
      </c>
      <c r="E80" s="7">
        <f>E22/E10</f>
        <v>0.28077250543536098</v>
      </c>
      <c r="F80" s="7">
        <f>F22/F10</f>
        <v>0.259621583965923</v>
      </c>
      <c r="G80" s="7">
        <v>0.23</v>
      </c>
      <c r="H80" s="7">
        <v>0.18</v>
      </c>
      <c r="I80" s="7">
        <v>0.15</v>
      </c>
      <c r="J80" s="7">
        <f>I80-($I$80-$P$80)/($P$69-$I$69)</f>
        <v>0.14285714285714285</v>
      </c>
      <c r="K80" s="7">
        <f t="shared" ref="K80:O80" si="47">J80-($I$80-$P$80)/($P$69-$I$69)</f>
        <v>0.1357142857142857</v>
      </c>
      <c r="L80" s="7">
        <f t="shared" si="47"/>
        <v>0.12857142857142856</v>
      </c>
      <c r="M80" s="7">
        <f t="shared" si="47"/>
        <v>0.12142857142857141</v>
      </c>
      <c r="N80" s="7">
        <f t="shared" si="47"/>
        <v>0.11428571428571427</v>
      </c>
      <c r="O80" s="7">
        <f t="shared" si="47"/>
        <v>0.10714285714285712</v>
      </c>
      <c r="P80" s="7">
        <f>10%</f>
        <v>0.1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</row>
    <row r="81" spans="1:111" x14ac:dyDescent="0.45">
      <c r="A81" s="1"/>
      <c r="B81" s="1" t="s">
        <v>57</v>
      </c>
      <c r="C81" s="7"/>
      <c r="D81" s="7">
        <f>D23/D10</f>
        <v>4.2017031760484172E-2</v>
      </c>
      <c r="E81" s="7">
        <f>E23/E10</f>
        <v>3.2718592735620999E-2</v>
      </c>
      <c r="F81" s="7">
        <f>F23/F10</f>
        <v>1.5768998149637812E-2</v>
      </c>
      <c r="G81" s="7">
        <v>0.01</v>
      </c>
      <c r="H81" s="7">
        <f t="shared" ref="H81:O81" si="48">G81</f>
        <v>0.01</v>
      </c>
      <c r="I81" s="7">
        <f t="shared" si="48"/>
        <v>0.01</v>
      </c>
      <c r="J81" s="7">
        <f t="shared" si="48"/>
        <v>0.01</v>
      </c>
      <c r="K81" s="7">
        <f t="shared" si="48"/>
        <v>0.01</v>
      </c>
      <c r="L81" s="7">
        <f t="shared" si="48"/>
        <v>0.01</v>
      </c>
      <c r="M81" s="7">
        <f t="shared" si="48"/>
        <v>0.01</v>
      </c>
      <c r="N81" s="7">
        <f t="shared" si="48"/>
        <v>0.01</v>
      </c>
      <c r="O81" s="7">
        <f t="shared" si="48"/>
        <v>0.01</v>
      </c>
      <c r="P81" s="7">
        <v>0.01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</row>
    <row r="82" spans="1:111" x14ac:dyDescent="0.45">
      <c r="A82" s="1"/>
      <c r="B82" s="1" t="s">
        <v>9</v>
      </c>
      <c r="C82" s="7" t="e">
        <f>C24/#REF!</f>
        <v>#REF!</v>
      </c>
      <c r="D82" s="7">
        <f>D24/D10</f>
        <v>0.13116597932622784</v>
      </c>
      <c r="E82" s="7">
        <f>E24/E10</f>
        <v>6.3498700074498649E-2</v>
      </c>
      <c r="F82" s="7">
        <f>F24/F10</f>
        <v>3.7853579861991324E-2</v>
      </c>
      <c r="G82" s="7">
        <f t="shared" ref="G82:P82" si="49">G24/G10</f>
        <v>2.9528513337055536E-2</v>
      </c>
      <c r="H82" s="7">
        <f t="shared" si="49"/>
        <v>1.9466573614599355E-2</v>
      </c>
      <c r="I82" s="7">
        <f t="shared" si="49"/>
        <v>1.4118865691117888E-2</v>
      </c>
      <c r="J82" s="7">
        <f t="shared" si="49"/>
        <v>1.2732824494922607E-2</v>
      </c>
      <c r="K82" s="7">
        <f t="shared" si="49"/>
        <v>1.1720444682173242E-2</v>
      </c>
      <c r="L82" s="7">
        <f t="shared" si="49"/>
        <v>1.3491538149869149E-2</v>
      </c>
      <c r="M82" s="7">
        <f t="shared" si="49"/>
        <v>1.5252478460987375E-2</v>
      </c>
      <c r="N82" s="7">
        <f t="shared" si="49"/>
        <v>1.7183624312086695E-2</v>
      </c>
      <c r="O82" s="7">
        <f t="shared" si="49"/>
        <v>1.9272404052332017E-2</v>
      </c>
      <c r="P82" s="7">
        <f t="shared" si="49"/>
        <v>2.2965667177671577E-2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 spans="1:111" x14ac:dyDescent="0.45">
      <c r="A83" s="1"/>
      <c r="B83" s="1"/>
      <c r="C83" s="4" t="s">
        <v>4</v>
      </c>
      <c r="D83" s="4" t="s">
        <v>4</v>
      </c>
      <c r="E83" s="4" t="s">
        <v>4</v>
      </c>
      <c r="F83" s="4" t="s">
        <v>4</v>
      </c>
      <c r="G83" s="4" t="s">
        <v>4</v>
      </c>
      <c r="H83" s="4" t="s">
        <v>4</v>
      </c>
      <c r="I83" s="4" t="s">
        <v>4</v>
      </c>
      <c r="J83" s="4" t="s">
        <v>4</v>
      </c>
      <c r="K83" s="4" t="s">
        <v>4</v>
      </c>
      <c r="L83" s="4" t="s">
        <v>4</v>
      </c>
      <c r="M83" s="4" t="s">
        <v>4</v>
      </c>
      <c r="N83" s="4" t="s">
        <v>4</v>
      </c>
      <c r="O83" s="4" t="s">
        <v>4</v>
      </c>
      <c r="P83" s="4" t="s">
        <v>4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</row>
    <row r="84" spans="1:111" x14ac:dyDescent="0.45">
      <c r="A84" s="1"/>
      <c r="B84" s="1" t="s">
        <v>10</v>
      </c>
      <c r="C84" s="7" t="e">
        <f>C26/#REF!</f>
        <v>#REF!</v>
      </c>
      <c r="D84" s="7">
        <f t="shared" ref="D84:P84" si="50">D26/D10</f>
        <v>1.986744148679771</v>
      </c>
      <c r="E84" s="7">
        <f t="shared" si="50"/>
        <v>0.5625484621349186</v>
      </c>
      <c r="F84" s="7">
        <f t="shared" si="50"/>
        <v>0.41668479768774591</v>
      </c>
      <c r="G84" s="7">
        <f t="shared" si="50"/>
        <v>0.34952851333705554</v>
      </c>
      <c r="H84" s="7">
        <f t="shared" si="50"/>
        <v>0.28846657361459932</v>
      </c>
      <c r="I84" s="7">
        <f t="shared" si="50"/>
        <v>0.25211886569111785</v>
      </c>
      <c r="J84" s="7">
        <f t="shared" si="50"/>
        <v>0.24258996735206548</v>
      </c>
      <c r="K84" s="7">
        <f t="shared" si="50"/>
        <v>0.23343473039645896</v>
      </c>
      <c r="L84" s="7">
        <f t="shared" si="50"/>
        <v>0.22706296672129769</v>
      </c>
      <c r="M84" s="7">
        <f t="shared" si="50"/>
        <v>0.22168104988955883</v>
      </c>
      <c r="N84" s="7">
        <f t="shared" si="50"/>
        <v>0.21646933859780099</v>
      </c>
      <c r="O84" s="7">
        <f t="shared" si="50"/>
        <v>0.21141526119518916</v>
      </c>
      <c r="P84" s="7">
        <f t="shared" si="50"/>
        <v>0.20796566717767156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</row>
    <row r="85" spans="1:111" x14ac:dyDescent="0.45">
      <c r="A85" s="1"/>
      <c r="B85" s="1"/>
      <c r="C85" s="4" t="s">
        <v>4</v>
      </c>
      <c r="D85" s="4" t="s">
        <v>4</v>
      </c>
      <c r="E85" s="4" t="s">
        <v>4</v>
      </c>
      <c r="F85" s="4" t="s">
        <v>4</v>
      </c>
      <c r="G85" s="4" t="s">
        <v>4</v>
      </c>
      <c r="H85" s="4" t="s">
        <v>4</v>
      </c>
      <c r="I85" s="4" t="s">
        <v>4</v>
      </c>
      <c r="J85" s="4" t="s">
        <v>4</v>
      </c>
      <c r="K85" s="4" t="s">
        <v>4</v>
      </c>
      <c r="L85" s="4" t="s">
        <v>4</v>
      </c>
      <c r="M85" s="4" t="s">
        <v>4</v>
      </c>
      <c r="N85" s="4" t="s">
        <v>4</v>
      </c>
      <c r="O85" s="4" t="s">
        <v>4</v>
      </c>
      <c r="P85" s="4" t="s">
        <v>4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</row>
    <row r="86" spans="1:111" x14ac:dyDescent="0.45">
      <c r="A86" s="1"/>
      <c r="B86" s="1" t="s">
        <v>11</v>
      </c>
      <c r="C86" s="7" t="e">
        <f>C28/#REF!</f>
        <v>#REF!</v>
      </c>
      <c r="D86" s="7">
        <f t="shared" ref="D86:P86" si="51">D28/D10</f>
        <v>-2.2745701890632528</v>
      </c>
      <c r="E86" s="7">
        <f t="shared" si="51"/>
        <v>-0.53954890304532266</v>
      </c>
      <c r="F86" s="7">
        <f t="shared" si="51"/>
        <v>-0.29087014928650268</v>
      </c>
      <c r="G86" s="7">
        <f t="shared" si="51"/>
        <v>-0.14952851333705558</v>
      </c>
      <c r="H86" s="7">
        <f t="shared" si="51"/>
        <v>-3.8466573614599389E-2</v>
      </c>
      <c r="I86" s="7">
        <f t="shared" si="51"/>
        <v>4.7881134308882141E-2</v>
      </c>
      <c r="J86" s="7">
        <f t="shared" si="51"/>
        <v>5.7410032647934539E-2</v>
      </c>
      <c r="K86" s="7">
        <f t="shared" si="51"/>
        <v>6.6565269603541116E-2</v>
      </c>
      <c r="L86" s="7">
        <f t="shared" si="51"/>
        <v>7.2937033278702323E-2</v>
      </c>
      <c r="M86" s="7">
        <f t="shared" si="51"/>
        <v>7.8318950110441168E-2</v>
      </c>
      <c r="N86" s="7">
        <f t="shared" si="51"/>
        <v>8.3530661402199044E-2</v>
      </c>
      <c r="O86" s="7">
        <f t="shared" si="51"/>
        <v>8.8584738804810922E-2</v>
      </c>
      <c r="P86" s="7">
        <f t="shared" si="51"/>
        <v>9.2034332822328438E-2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</row>
    <row r="87" spans="1:111" x14ac:dyDescent="0.45">
      <c r="A87" s="1"/>
      <c r="B87" s="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</row>
    <row r="88" spans="1:111" x14ac:dyDescent="0.45">
      <c r="A88" s="1" t="s">
        <v>12</v>
      </c>
      <c r="B88" s="1"/>
      <c r="C88" s="7" t="e">
        <f>C30/#REF!</f>
        <v>#REF!</v>
      </c>
      <c r="D88" s="7">
        <f>D30/D10</f>
        <v>0.22181457875850247</v>
      </c>
      <c r="E88" s="7">
        <f>E30/E10</f>
        <v>5.7687044836026942E-2</v>
      </c>
      <c r="F88" s="7">
        <f>F30/F10</f>
        <v>4.6594395418607021E-2</v>
      </c>
      <c r="G88" s="7">
        <v>0.04</v>
      </c>
      <c r="H88" s="7">
        <v>0.03</v>
      </c>
      <c r="I88" s="7">
        <v>0.02</v>
      </c>
      <c r="J88" s="7">
        <v>0.02</v>
      </c>
      <c r="K88" s="7">
        <v>0.02</v>
      </c>
      <c r="L88" s="7">
        <v>0.02</v>
      </c>
      <c r="M88" s="7">
        <v>0.02</v>
      </c>
      <c r="N88" s="7">
        <v>0.02</v>
      </c>
      <c r="O88" s="7">
        <v>0.02</v>
      </c>
      <c r="P88" s="7">
        <v>0.02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</row>
    <row r="89" spans="1:111" x14ac:dyDescent="0.45">
      <c r="A89" s="1"/>
      <c r="B89" s="1"/>
      <c r="C89" s="4" t="s">
        <v>4</v>
      </c>
      <c r="D89" s="4" t="s">
        <v>4</v>
      </c>
      <c r="E89" s="4" t="s">
        <v>4</v>
      </c>
      <c r="F89" s="4" t="s">
        <v>4</v>
      </c>
      <c r="G89" s="4" t="s">
        <v>4</v>
      </c>
      <c r="H89" s="4" t="s">
        <v>4</v>
      </c>
      <c r="I89" s="4" t="s">
        <v>4</v>
      </c>
      <c r="J89" s="4" t="s">
        <v>4</v>
      </c>
      <c r="K89" s="4" t="s">
        <v>4</v>
      </c>
      <c r="L89" s="4" t="s">
        <v>4</v>
      </c>
      <c r="M89" s="4" t="s">
        <v>4</v>
      </c>
      <c r="N89" s="4" t="s">
        <v>4</v>
      </c>
      <c r="O89" s="4" t="s">
        <v>4</v>
      </c>
      <c r="P89" s="4" t="s">
        <v>4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</row>
    <row r="90" spans="1:111" x14ac:dyDescent="0.45">
      <c r="A90" s="1" t="s">
        <v>13</v>
      </c>
      <c r="B90" s="1"/>
      <c r="C90" s="7" t="e">
        <f>C32/#REF!</f>
        <v>#REF!</v>
      </c>
      <c r="D90" s="7">
        <f>D32/D10</f>
        <v>-2.0527556103047502</v>
      </c>
      <c r="E90" s="7">
        <f>E32/E10</f>
        <v>-0.48186185820929567</v>
      </c>
      <c r="F90" s="7">
        <f>F32/F10</f>
        <v>-0.24427575386789563</v>
      </c>
      <c r="G90" s="7">
        <f t="shared" ref="G90:P90" si="52">G32/G10</f>
        <v>-0.10952851333705559</v>
      </c>
      <c r="H90" s="7">
        <f t="shared" si="52"/>
        <v>-8.4665736145993886E-3</v>
      </c>
      <c r="I90" s="7">
        <f t="shared" si="52"/>
        <v>6.7881134308882138E-2</v>
      </c>
      <c r="J90" s="7">
        <f t="shared" si="52"/>
        <v>7.7410032647934529E-2</v>
      </c>
      <c r="K90" s="7">
        <f t="shared" si="52"/>
        <v>8.656526960354112E-2</v>
      </c>
      <c r="L90" s="7">
        <f t="shared" si="52"/>
        <v>9.2937033278702313E-2</v>
      </c>
      <c r="M90" s="7">
        <f t="shared" si="52"/>
        <v>9.8318950110441172E-2</v>
      </c>
      <c r="N90" s="7">
        <f t="shared" si="52"/>
        <v>0.10353066140219903</v>
      </c>
      <c r="O90" s="7">
        <f t="shared" si="52"/>
        <v>0.10858473880481093</v>
      </c>
      <c r="P90" s="7">
        <f t="shared" si="52"/>
        <v>0.11203433282232844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</row>
    <row r="91" spans="1:111" x14ac:dyDescent="0.45">
      <c r="A91" s="1" t="s">
        <v>14</v>
      </c>
      <c r="B91" s="1"/>
      <c r="C91" s="7" t="e">
        <f t="shared" ref="C91:H91" si="53">C33/C32</f>
        <v>#REF!</v>
      </c>
      <c r="D91" s="7">
        <f t="shared" si="53"/>
        <v>0</v>
      </c>
      <c r="E91" s="7">
        <f t="shared" si="53"/>
        <v>0</v>
      </c>
      <c r="F91" s="7">
        <f t="shared" si="53"/>
        <v>0</v>
      </c>
      <c r="G91" s="7">
        <f t="shared" si="53"/>
        <v>0</v>
      </c>
      <c r="H91" s="7">
        <f t="shared" si="53"/>
        <v>0</v>
      </c>
      <c r="I91" s="7">
        <v>0.2</v>
      </c>
      <c r="J91" s="7">
        <v>0.2</v>
      </c>
      <c r="K91" s="7">
        <v>0.2</v>
      </c>
      <c r="L91" s="7">
        <v>0.25</v>
      </c>
      <c r="M91" s="7">
        <v>0.25</v>
      </c>
      <c r="N91" s="7">
        <v>0.25</v>
      </c>
      <c r="O91" s="7">
        <v>0.25</v>
      </c>
      <c r="P91" s="7">
        <v>0.25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</row>
    <row r="92" spans="1:111" x14ac:dyDescent="0.45">
      <c r="A92" s="1"/>
      <c r="B92" s="1"/>
      <c r="C92" s="4" t="s">
        <v>4</v>
      </c>
      <c r="D92" s="4" t="s">
        <v>4</v>
      </c>
      <c r="E92" s="4" t="s">
        <v>4</v>
      </c>
      <c r="F92" s="4" t="s">
        <v>4</v>
      </c>
      <c r="G92" s="4" t="s">
        <v>4</v>
      </c>
      <c r="H92" s="4" t="s">
        <v>4</v>
      </c>
      <c r="I92" s="4" t="s">
        <v>4</v>
      </c>
      <c r="J92" s="4" t="s">
        <v>4</v>
      </c>
      <c r="K92" s="4" t="s">
        <v>4</v>
      </c>
      <c r="L92" s="4" t="s">
        <v>4</v>
      </c>
      <c r="M92" s="4" t="s">
        <v>4</v>
      </c>
      <c r="N92" s="4" t="s">
        <v>4</v>
      </c>
      <c r="O92" s="4" t="s">
        <v>4</v>
      </c>
      <c r="P92" s="4" t="s">
        <v>4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</row>
    <row r="93" spans="1:111" x14ac:dyDescent="0.45">
      <c r="A93" s="1" t="s">
        <v>15</v>
      </c>
      <c r="B93" s="1"/>
      <c r="C93" s="7" t="e">
        <f>C37/#REF!</f>
        <v>#REF!</v>
      </c>
      <c r="D93" s="7">
        <f>D37/D10</f>
        <v>-2.0527556103047502</v>
      </c>
      <c r="E93" s="7">
        <f>E37/E10</f>
        <v>-0.48186185820929567</v>
      </c>
      <c r="F93" s="7">
        <f>F37/F10</f>
        <v>-0.24427575386789563</v>
      </c>
      <c r="G93" s="7">
        <f t="shared" ref="G93:P93" si="54">G37/G10</f>
        <v>-0.10952851333705559</v>
      </c>
      <c r="H93" s="7">
        <f t="shared" si="54"/>
        <v>-8.4665736145993886E-3</v>
      </c>
      <c r="I93" s="7">
        <f t="shared" si="54"/>
        <v>6.7881134308882138E-2</v>
      </c>
      <c r="J93" s="7">
        <f t="shared" si="54"/>
        <v>6.6830532337454868E-2</v>
      </c>
      <c r="K93" s="7">
        <f t="shared" si="54"/>
        <v>6.9252215682832907E-2</v>
      </c>
      <c r="L93" s="7">
        <f t="shared" si="54"/>
        <v>6.9702774959026742E-2</v>
      </c>
      <c r="M93" s="7">
        <f t="shared" si="54"/>
        <v>7.3739212582830879E-2</v>
      </c>
      <c r="N93" s="7">
        <f t="shared" si="54"/>
        <v>7.7647996051649265E-2</v>
      </c>
      <c r="O93" s="7">
        <f t="shared" si="54"/>
        <v>8.1438554103608188E-2</v>
      </c>
      <c r="P93" s="7">
        <f t="shared" si="54"/>
        <v>8.4025749616746331E-2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</row>
    <row r="94" spans="1:11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</row>
    <row r="95" spans="1:111" x14ac:dyDescent="0.45">
      <c r="A95" s="1" t="s">
        <v>61</v>
      </c>
      <c r="B95" s="1"/>
      <c r="C95" s="1"/>
      <c r="D95" s="31">
        <f t="shared" ref="D95:I95" si="55">D17/D10</f>
        <v>0.33747522896470461</v>
      </c>
      <c r="E95" s="31">
        <f t="shared" si="55"/>
        <v>0.18590835145120335</v>
      </c>
      <c r="F95" s="31">
        <f t="shared" si="55"/>
        <v>7.0541315773189908E-2</v>
      </c>
      <c r="G95" s="31">
        <f t="shared" si="55"/>
        <v>5.1895089203336957E-2</v>
      </c>
      <c r="H95" s="31">
        <f t="shared" si="55"/>
        <v>2.4598658910308619E-2</v>
      </c>
      <c r="I95" s="31">
        <f t="shared" si="55"/>
        <v>1.2302034181229318E-2</v>
      </c>
      <c r="J95" s="31">
        <v>0.02</v>
      </c>
      <c r="K95" s="31">
        <v>0.02</v>
      </c>
      <c r="L95" s="31">
        <v>0.02</v>
      </c>
      <c r="M95" s="31">
        <v>0.02</v>
      </c>
      <c r="N95" s="31">
        <v>0.02</v>
      </c>
      <c r="O95" s="31">
        <v>0.02</v>
      </c>
      <c r="P95" s="31">
        <v>0.02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</row>
    <row r="96" spans="1:11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</row>
    <row r="97" spans="1:111" x14ac:dyDescent="0.45">
      <c r="A97" s="1" t="s">
        <v>26</v>
      </c>
      <c r="B97" s="1"/>
      <c r="C97" s="6">
        <f>43+79+40+13+48</f>
        <v>223</v>
      </c>
      <c r="D97" s="6">
        <f>751.07+139+128.3</f>
        <v>1018.3700000000001</v>
      </c>
      <c r="E97" s="6">
        <f>881.12+129.79+201.78</f>
        <v>1212.69</v>
      </c>
      <c r="F97" s="5">
        <f>1564.72+395.54+522.27</f>
        <v>2482.5299999999997</v>
      </c>
      <c r="G97" s="6">
        <f t="shared" ref="G97:P97" si="56">F97-G43-G140</f>
        <v>3873.0279999999998</v>
      </c>
      <c r="H97" s="6">
        <f t="shared" si="56"/>
        <v>5699.0259999999998</v>
      </c>
      <c r="I97" s="6">
        <f t="shared" si="56"/>
        <v>8007.424</v>
      </c>
      <c r="J97" s="6">
        <f t="shared" si="56"/>
        <v>10750.886499999999</v>
      </c>
      <c r="K97" s="6">
        <f t="shared" si="56"/>
        <v>13793.25007</v>
      </c>
      <c r="L97" s="6">
        <f t="shared" si="56"/>
        <v>16950.897930677955</v>
      </c>
      <c r="M97" s="6">
        <f t="shared" si="56"/>
        <v>20161.076589526547</v>
      </c>
      <c r="N97" s="6">
        <f t="shared" si="56"/>
        <v>23335.407770415834</v>
      </c>
      <c r="O97" s="6">
        <f t="shared" si="56"/>
        <v>26383.815960109754</v>
      </c>
      <c r="P97" s="6">
        <f t="shared" si="56"/>
        <v>29024.457149777954</v>
      </c>
      <c r="Q97" s="6"/>
      <c r="R97" s="6"/>
      <c r="S97" s="6"/>
      <c r="T97" s="6"/>
      <c r="U97" s="6"/>
      <c r="V97" s="6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</row>
    <row r="98" spans="1:111" x14ac:dyDescent="0.45">
      <c r="A98" s="1" t="s">
        <v>27</v>
      </c>
      <c r="B98" s="1"/>
      <c r="C98" s="5" t="e">
        <f>#REF!/C97</f>
        <v>#REF!</v>
      </c>
      <c r="D98" s="5">
        <f>D10/D97</f>
        <v>0.36668401465086359</v>
      </c>
      <c r="E98" s="5">
        <f>E10/E97</f>
        <v>2.1694909663640338</v>
      </c>
      <c r="F98" s="5">
        <f>F10/F97</f>
        <v>2.0180340217439467</v>
      </c>
      <c r="G98" s="5">
        <f t="shared" ref="G98:P98" si="57">G10/G97</f>
        <v>2.4876719245081795</v>
      </c>
      <c r="H98" s="5">
        <f t="shared" si="57"/>
        <v>3.9232918912446126</v>
      </c>
      <c r="I98" s="5">
        <f t="shared" si="57"/>
        <v>5.5833253378786925</v>
      </c>
      <c r="J98" s="5">
        <f t="shared" si="57"/>
        <v>6.372135730430645</v>
      </c>
      <c r="K98" s="5">
        <f t="shared" si="57"/>
        <v>7.1252742180305777</v>
      </c>
      <c r="L98" s="5">
        <f t="shared" si="57"/>
        <v>6.3828511367636622</v>
      </c>
      <c r="M98" s="5">
        <f t="shared" si="57"/>
        <v>5.8061384080699643</v>
      </c>
      <c r="N98" s="5">
        <f t="shared" si="57"/>
        <v>5.3360671361642158</v>
      </c>
      <c r="O98" s="5">
        <f t="shared" si="57"/>
        <v>4.9368190064880002</v>
      </c>
      <c r="P98" s="5">
        <f t="shared" si="57"/>
        <v>4.6157740943399617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 spans="1:111" x14ac:dyDescent="0.45">
      <c r="A99" s="1" t="s">
        <v>62</v>
      </c>
      <c r="B99" s="1"/>
      <c r="C99" s="5"/>
      <c r="D99" s="13">
        <f>-D42/D17</f>
        <v>0.87549595302332961</v>
      </c>
      <c r="E99" s="13">
        <f>-E42/E17</f>
        <v>0.82400686962033087</v>
      </c>
      <c r="F99" s="13">
        <f>-F42/F17</f>
        <v>0.77645727221279004</v>
      </c>
      <c r="G99" s="13">
        <v>0.75</v>
      </c>
      <c r="H99" s="13">
        <v>0.75</v>
      </c>
      <c r="I99" s="13">
        <v>0.75</v>
      </c>
      <c r="J99" s="13">
        <v>0.75</v>
      </c>
      <c r="K99" s="13">
        <v>0.75</v>
      </c>
      <c r="L99" s="13">
        <v>0.75</v>
      </c>
      <c r="M99" s="13">
        <v>0.75</v>
      </c>
      <c r="N99" s="13">
        <v>0.75</v>
      </c>
      <c r="O99" s="13">
        <v>0.75</v>
      </c>
      <c r="P99" s="13">
        <v>0.75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</row>
    <row r="100" spans="1:111" x14ac:dyDescent="0.45">
      <c r="A100" s="1" t="s">
        <v>63</v>
      </c>
      <c r="B100" s="1"/>
      <c r="C100" s="5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</row>
    <row r="101" spans="1:111" x14ac:dyDescent="0.45">
      <c r="A101" s="1"/>
      <c r="B101" s="1" t="s">
        <v>59</v>
      </c>
      <c r="C101" s="5"/>
      <c r="D101" s="13">
        <f t="shared" ref="D101:P101" si="58">-D41/D10</f>
        <v>2.080633067323657</v>
      </c>
      <c r="E101" s="13">
        <f t="shared" si="58"/>
        <v>0.1708831891505633</v>
      </c>
      <c r="F101" s="13">
        <f t="shared" si="58"/>
        <v>0.18753131343778132</v>
      </c>
      <c r="G101" s="13">
        <f t="shared" si="58"/>
        <v>0.13492723192867609</v>
      </c>
      <c r="H101" s="13">
        <f t="shared" si="58"/>
        <v>8.2685037564423747E-2</v>
      </c>
      <c r="I101" s="13">
        <f t="shared" si="58"/>
        <v>5.6525051145889342E-2</v>
      </c>
      <c r="J101" s="13">
        <f t="shared" si="58"/>
        <v>3.7779801035785224E-2</v>
      </c>
      <c r="K101" s="13">
        <f t="shared" si="58"/>
        <v>2.7676307910803055E-2</v>
      </c>
      <c r="L101" s="13">
        <f t="shared" si="58"/>
        <v>2.7676307910803052E-2</v>
      </c>
      <c r="M101" s="13">
        <f t="shared" si="58"/>
        <v>2.7676307910803055E-2</v>
      </c>
      <c r="N101" s="13">
        <f t="shared" si="58"/>
        <v>2.7676307910803052E-2</v>
      </c>
      <c r="O101" s="13">
        <f t="shared" si="58"/>
        <v>2.7676307910803052E-2</v>
      </c>
      <c r="P101" s="13">
        <f t="shared" si="58"/>
        <v>2.7676307910803055E-2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</row>
    <row r="102" spans="1:111" x14ac:dyDescent="0.45">
      <c r="A102" s="1"/>
      <c r="B102" s="6" t="s">
        <v>60</v>
      </c>
      <c r="C102" s="5"/>
      <c r="D102" s="13">
        <f t="shared" ref="D102:I102" si="59">-D42/D10</f>
        <v>0.29545819720422045</v>
      </c>
      <c r="E102" s="13">
        <f t="shared" si="59"/>
        <v>0.15318975871558238</v>
      </c>
      <c r="F102" s="13">
        <f t="shared" si="59"/>
        <v>5.4772317623552093E-2</v>
      </c>
      <c r="G102" s="13">
        <f t="shared" si="59"/>
        <v>3.8921316902502716E-2</v>
      </c>
      <c r="H102" s="13">
        <f t="shared" si="59"/>
        <v>1.8448994182731465E-2</v>
      </c>
      <c r="I102" s="13">
        <f t="shared" si="59"/>
        <v>9.226525635921988E-3</v>
      </c>
      <c r="J102" s="13">
        <v>0.01</v>
      </c>
      <c r="K102" s="13">
        <v>0.01</v>
      </c>
      <c r="L102" s="13">
        <v>0.01</v>
      </c>
      <c r="M102" s="13">
        <v>0.01</v>
      </c>
      <c r="N102" s="13">
        <v>0.01</v>
      </c>
      <c r="O102" s="13">
        <v>0.01</v>
      </c>
      <c r="P102" s="13">
        <v>0.01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</row>
    <row r="103" spans="1:111" x14ac:dyDescent="0.45">
      <c r="A103" s="1" t="s">
        <v>28</v>
      </c>
      <c r="B103" s="1"/>
      <c r="C103" s="7">
        <f>C43/(-32)-1</f>
        <v>-1</v>
      </c>
      <c r="D103" s="7"/>
      <c r="E103" s="7">
        <f>E43/D43-1</f>
        <v>-3.9074474799386971E-2</v>
      </c>
      <c r="F103" s="7">
        <f>F43/E43-1</f>
        <v>0.4237459096187004</v>
      </c>
      <c r="G103" s="7">
        <f>G43/F43-1</f>
        <v>0.37985007002224225</v>
      </c>
      <c r="H103" s="7">
        <v>0.35</v>
      </c>
      <c r="I103" s="7">
        <f>30%</f>
        <v>0.3</v>
      </c>
      <c r="J103" s="7">
        <f>23%</f>
        <v>0.23</v>
      </c>
      <c r="K103" s="7">
        <v>0.16</v>
      </c>
      <c r="L103" s="7">
        <f>L71</f>
        <v>0.10087809832730787</v>
      </c>
      <c r="M103" s="7">
        <f t="shared" ref="M103:P103" si="60">M71</f>
        <v>8.1916338527928234E-2</v>
      </c>
      <c r="N103" s="7">
        <f t="shared" si="60"/>
        <v>6.3740208323259218E-2</v>
      </c>
      <c r="O103" s="7">
        <f t="shared" si="60"/>
        <v>4.6039621706515987E-2</v>
      </c>
      <c r="P103" s="7">
        <f t="shared" si="60"/>
        <v>2.8546277801553943E-2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 spans="1:111" x14ac:dyDescent="0.45">
      <c r="A104" s="1" t="s">
        <v>29</v>
      </c>
      <c r="B104" s="1"/>
      <c r="C104" s="7" t="e">
        <f>C140/#REF!</f>
        <v>#REF!</v>
      </c>
      <c r="D104" s="7">
        <f>D140/D10</f>
        <v>0.13116597932622784</v>
      </c>
      <c r="E104" s="7">
        <f>E140/E10</f>
        <v>6.3498700074498649E-2</v>
      </c>
      <c r="F104" s="7">
        <f>F140/F10</f>
        <v>3.7853579861991324E-2</v>
      </c>
      <c r="G104" s="7">
        <f t="shared" ref="G104:P104" si="61">G140/G10</f>
        <v>2.9528513337055536E-2</v>
      </c>
      <c r="H104" s="7">
        <f t="shared" si="61"/>
        <v>1.9466573614599355E-2</v>
      </c>
      <c r="I104" s="7">
        <f t="shared" si="61"/>
        <v>1.4118865691117888E-2</v>
      </c>
      <c r="J104" s="7">
        <f t="shared" si="61"/>
        <v>1.2732824494922607E-2</v>
      </c>
      <c r="K104" s="7">
        <f t="shared" si="61"/>
        <v>1.1720444682173242E-2</v>
      </c>
      <c r="L104" s="7">
        <f t="shared" si="61"/>
        <v>1.3491538149869149E-2</v>
      </c>
      <c r="M104" s="7">
        <f t="shared" si="61"/>
        <v>1.5252478460987375E-2</v>
      </c>
      <c r="N104" s="7">
        <f t="shared" si="61"/>
        <v>1.7183624312086695E-2</v>
      </c>
      <c r="O104" s="7">
        <f t="shared" si="61"/>
        <v>1.9272404052332017E-2</v>
      </c>
      <c r="P104" s="7">
        <f t="shared" si="61"/>
        <v>2.2965667177671577E-2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</row>
    <row r="105" spans="1:111" x14ac:dyDescent="0.45">
      <c r="A105" s="1" t="s">
        <v>30</v>
      </c>
      <c r="B105" s="1"/>
      <c r="C105" s="12" t="e">
        <f>(1881.73-(987.94- 8.85))/#REF!</f>
        <v>#REF!</v>
      </c>
      <c r="D105" s="12">
        <f>((4063.53-861.76)-(1156.51-226.61))/D10</f>
        <v>6.0839537250281195</v>
      </c>
      <c r="E105" s="12">
        <f>((3449.63-1286.38)-(2350.9-945.42))/E10</f>
        <v>0.2880247213902361</v>
      </c>
      <c r="F105" s="7">
        <f>((4046.6-1555.91)-(4007.88-1070.61))/F10</f>
        <v>-8.9140749286902118E-2</v>
      </c>
      <c r="G105" s="7">
        <v>-0.1</v>
      </c>
      <c r="H105" s="7">
        <f>G105+($P$105-$G$105)/($P$69-$G$69)</f>
        <v>-8.111111111111112E-2</v>
      </c>
      <c r="I105" s="7">
        <f t="shared" ref="I105:O105" si="62">H105+($P$105-$G$105)/($P$69-$G$69)</f>
        <v>-6.2222222222222234E-2</v>
      </c>
      <c r="J105" s="7">
        <f t="shared" si="62"/>
        <v>-4.3333333333333349E-2</v>
      </c>
      <c r="K105" s="7">
        <f t="shared" si="62"/>
        <v>-2.444444444444446E-2</v>
      </c>
      <c r="L105" s="7">
        <f t="shared" si="62"/>
        <v>-5.5555555555555705E-3</v>
      </c>
      <c r="M105" s="7">
        <f t="shared" si="62"/>
        <v>1.3333333333333319E-2</v>
      </c>
      <c r="N105" s="7">
        <f t="shared" si="62"/>
        <v>3.2222222222222208E-2</v>
      </c>
      <c r="O105" s="7">
        <f t="shared" si="62"/>
        <v>5.1111111111111093E-2</v>
      </c>
      <c r="P105" s="7">
        <v>7.0000000000000007E-2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 spans="1:111" x14ac:dyDescent="0.4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</row>
    <row r="107" spans="1:111" x14ac:dyDescent="0.45">
      <c r="A107" s="1" t="s">
        <v>31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</row>
    <row r="108" spans="1:111" x14ac:dyDescent="0.45">
      <c r="A108" s="1"/>
      <c r="B108" s="1" t="s">
        <v>32</v>
      </c>
      <c r="C108" s="17">
        <v>7.0000000000000007E-2</v>
      </c>
      <c r="D108" s="17">
        <v>6.5000000000000002E-2</v>
      </c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 spans="1:111" x14ac:dyDescent="0.45">
      <c r="A109" s="1"/>
      <c r="B109" s="1" t="s">
        <v>33</v>
      </c>
      <c r="C109" s="12">
        <v>7.0000000000000007E-2</v>
      </c>
      <c r="D109" s="12">
        <v>7.0000000000000007E-2</v>
      </c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</row>
    <row r="110" spans="1:111" x14ac:dyDescent="0.45">
      <c r="A110" s="1"/>
      <c r="B110" s="1" t="s">
        <v>34</v>
      </c>
      <c r="C110">
        <v>0.66</v>
      </c>
      <c r="D110">
        <v>1</v>
      </c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</row>
    <row r="111" spans="1:111" x14ac:dyDescent="0.45">
      <c r="A111" s="1"/>
      <c r="B111" s="1" t="s">
        <v>35</v>
      </c>
      <c r="C111" s="19">
        <f>C108+C110*C109</f>
        <v>0.11620000000000001</v>
      </c>
      <c r="D111" s="19">
        <f>D108+D109*D110</f>
        <v>0.13500000000000001</v>
      </c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</row>
    <row r="112" spans="1:111" x14ac:dyDescent="0.45">
      <c r="A112" s="1"/>
      <c r="B112" s="1" t="s">
        <v>36</v>
      </c>
      <c r="C112" s="17">
        <v>7.4999999999999997E-2</v>
      </c>
      <c r="D112" s="17">
        <v>0.1</v>
      </c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</row>
    <row r="113" spans="1:111" x14ac:dyDescent="0.45">
      <c r="A113" s="1"/>
      <c r="B113" s="1" t="s">
        <v>37</v>
      </c>
      <c r="C113" s="20">
        <f>F91</f>
        <v>0</v>
      </c>
      <c r="D113" s="20">
        <f>P91</f>
        <v>0.25</v>
      </c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</row>
    <row r="114" spans="1:111" x14ac:dyDescent="0.45">
      <c r="A114" s="1"/>
      <c r="B114" s="1" t="s">
        <v>38</v>
      </c>
      <c r="C114" s="22" t="e">
        <f>-F52/F51</f>
        <v>#DIV/0!</v>
      </c>
      <c r="D114" s="22">
        <f>0.2</f>
        <v>0.2</v>
      </c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</row>
    <row r="115" spans="1:111" x14ac:dyDescent="0.45">
      <c r="A115" s="1"/>
      <c r="B115" s="1" t="s">
        <v>39</v>
      </c>
      <c r="C115" s="18" t="e">
        <f>C114*C112*(1-C113)+(1-C114)*C111</f>
        <v>#DIV/0!</v>
      </c>
      <c r="D115" s="18">
        <f>D114*(1-D113)*D112+(1-D114)*D111</f>
        <v>0.12300000000000001</v>
      </c>
      <c r="F115" s="21">
        <v>0.14000000000000001</v>
      </c>
      <c r="G115" s="21">
        <v>0.14000000000000001</v>
      </c>
      <c r="H115" s="21">
        <v>0.14000000000000001</v>
      </c>
      <c r="I115" s="21">
        <v>0.13</v>
      </c>
      <c r="J115" s="21">
        <v>0.13</v>
      </c>
      <c r="K115" s="23">
        <f>J115-($J$115-$P$115)/7</f>
        <v>0.12857142857142859</v>
      </c>
      <c r="L115" s="23">
        <f t="shared" ref="L115:O115" si="63">K115-($J$115-$P$115)/7</f>
        <v>0.12714285714285717</v>
      </c>
      <c r="M115" s="23">
        <f t="shared" si="63"/>
        <v>0.12571428571428575</v>
      </c>
      <c r="N115" s="23">
        <f t="shared" si="63"/>
        <v>0.12428571428571432</v>
      </c>
      <c r="O115" s="23">
        <f t="shared" si="63"/>
        <v>0.12285714285714289</v>
      </c>
      <c r="P115" s="23">
        <v>0.12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</row>
    <row r="116" spans="1:111" x14ac:dyDescent="0.45">
      <c r="A116" s="1"/>
      <c r="B116" s="1"/>
      <c r="C116" s="1">
        <v>0</v>
      </c>
      <c r="D116" s="1">
        <v>0</v>
      </c>
      <c r="E116" s="1">
        <v>0</v>
      </c>
      <c r="F116" s="1">
        <v>0</v>
      </c>
      <c r="G116" s="1">
        <v>4.5</v>
      </c>
      <c r="H116" s="1">
        <v>15</v>
      </c>
      <c r="I116" s="1">
        <f t="shared" ref="I116:P116" si="64">+H116+12</f>
        <v>27</v>
      </c>
      <c r="J116" s="1">
        <f t="shared" si="64"/>
        <v>39</v>
      </c>
      <c r="K116" s="1">
        <f t="shared" si="64"/>
        <v>51</v>
      </c>
      <c r="L116" s="1">
        <f t="shared" si="64"/>
        <v>63</v>
      </c>
      <c r="M116" s="1">
        <f t="shared" si="64"/>
        <v>75</v>
      </c>
      <c r="N116" s="1">
        <f t="shared" si="64"/>
        <v>87</v>
      </c>
      <c r="O116" s="1">
        <f t="shared" si="64"/>
        <v>99</v>
      </c>
      <c r="P116" s="1">
        <f t="shared" si="64"/>
        <v>111</v>
      </c>
      <c r="Q116" s="1">
        <f>+P116+6</f>
        <v>117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</row>
    <row r="117" spans="1:11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</row>
    <row r="118" spans="1:111" ht="15.75" x14ac:dyDescent="0.5">
      <c r="A118" s="40" t="s">
        <v>52</v>
      </c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</row>
    <row r="119" spans="1:111" x14ac:dyDescent="0.45">
      <c r="A119" s="39" t="s">
        <v>0</v>
      </c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</row>
    <row r="120" spans="1:111" x14ac:dyDescent="0.45">
      <c r="A120" s="39" t="s">
        <v>1</v>
      </c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</row>
    <row r="121" spans="1:111" x14ac:dyDescent="0.45">
      <c r="A121" s="39" t="s">
        <v>40</v>
      </c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</row>
    <row r="122" spans="1:11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</row>
    <row r="123" spans="1:111" x14ac:dyDescent="0.45">
      <c r="A123" s="1"/>
      <c r="B123" s="1"/>
      <c r="C123" s="1">
        <v>2021</v>
      </c>
      <c r="D123" s="1">
        <v>2022</v>
      </c>
      <c r="E123" s="1">
        <f t="shared" ref="E123:P123" si="65">+D123+1</f>
        <v>2023</v>
      </c>
      <c r="F123" s="1">
        <f t="shared" si="65"/>
        <v>2024</v>
      </c>
      <c r="G123" s="1">
        <f t="shared" si="65"/>
        <v>2025</v>
      </c>
      <c r="H123" s="1">
        <f t="shared" si="65"/>
        <v>2026</v>
      </c>
      <c r="I123" s="1">
        <f t="shared" si="65"/>
        <v>2027</v>
      </c>
      <c r="J123" s="1">
        <f t="shared" si="65"/>
        <v>2028</v>
      </c>
      <c r="K123" s="1">
        <f t="shared" si="65"/>
        <v>2029</v>
      </c>
      <c r="L123" s="1">
        <f t="shared" si="65"/>
        <v>2030</v>
      </c>
      <c r="M123" s="1">
        <f t="shared" si="65"/>
        <v>2031</v>
      </c>
      <c r="N123" s="1">
        <f t="shared" si="65"/>
        <v>2032</v>
      </c>
      <c r="O123" s="1">
        <f t="shared" si="65"/>
        <v>2033</v>
      </c>
      <c r="P123" s="1">
        <f t="shared" si="65"/>
        <v>2034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</row>
    <row r="124" spans="1:111" x14ac:dyDescent="0.45">
      <c r="A124" s="1"/>
      <c r="B124" s="1"/>
      <c r="C124" s="4" t="s">
        <v>4</v>
      </c>
      <c r="D124" s="4" t="s">
        <v>4</v>
      </c>
      <c r="E124" s="4" t="s">
        <v>4</v>
      </c>
      <c r="F124" s="4" t="s">
        <v>4</v>
      </c>
      <c r="G124" s="4" t="s">
        <v>4</v>
      </c>
      <c r="H124" s="4" t="s">
        <v>4</v>
      </c>
      <c r="I124" s="4" t="s">
        <v>4</v>
      </c>
      <c r="J124" s="4" t="s">
        <v>4</v>
      </c>
      <c r="K124" s="4" t="s">
        <v>4</v>
      </c>
      <c r="L124" s="4" t="s">
        <v>4</v>
      </c>
      <c r="M124" s="4" t="s">
        <v>4</v>
      </c>
      <c r="N124" s="4" t="s">
        <v>4</v>
      </c>
      <c r="O124" s="4" t="s">
        <v>4</v>
      </c>
      <c r="P124" s="4" t="s">
        <v>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</row>
    <row r="125" spans="1:111" x14ac:dyDescent="0.45">
      <c r="A125" s="3" t="s">
        <v>46</v>
      </c>
      <c r="B125" s="1"/>
      <c r="C125" s="6"/>
      <c r="D125" s="6"/>
      <c r="E125" s="6"/>
      <c r="G125" s="6">
        <f>$F$97/15</f>
        <v>165.50199999999998</v>
      </c>
      <c r="H125" s="6">
        <f t="shared" ref="H125:P125" si="66">$F$97/15</f>
        <v>165.50199999999998</v>
      </c>
      <c r="I125" s="6">
        <f t="shared" si="66"/>
        <v>165.50199999999998</v>
      </c>
      <c r="J125" s="6">
        <f t="shared" si="66"/>
        <v>165.50199999999998</v>
      </c>
      <c r="K125" s="6">
        <f t="shared" si="66"/>
        <v>165.50199999999998</v>
      </c>
      <c r="L125" s="6">
        <f t="shared" si="66"/>
        <v>165.50199999999998</v>
      </c>
      <c r="M125" s="6">
        <f t="shared" si="66"/>
        <v>165.50199999999998</v>
      </c>
      <c r="N125" s="6">
        <f t="shared" si="66"/>
        <v>165.50199999999998</v>
      </c>
      <c r="O125" s="6">
        <f t="shared" si="66"/>
        <v>165.50199999999998</v>
      </c>
      <c r="P125" s="6">
        <f t="shared" si="66"/>
        <v>165.50199999999998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</row>
    <row r="126" spans="1:111" x14ac:dyDescent="0.45">
      <c r="A126" s="3" t="str">
        <f>TEXT(G$123,0)&amp;" Capital Expenditures"</f>
        <v>2025 Capital Expenditures</v>
      </c>
      <c r="B126" s="1"/>
      <c r="C126" s="6"/>
      <c r="D126" s="6"/>
      <c r="E126" s="6"/>
      <c r="F126" s="6"/>
      <c r="G126" s="6">
        <f>-$G$43/15</f>
        <v>111.66666666666667</v>
      </c>
      <c r="H126" s="6">
        <f t="shared" ref="H126:P126" si="67">-$G$43/15</f>
        <v>111.66666666666667</v>
      </c>
      <c r="I126" s="6">
        <f t="shared" si="67"/>
        <v>111.66666666666667</v>
      </c>
      <c r="J126" s="6">
        <f t="shared" si="67"/>
        <v>111.66666666666667</v>
      </c>
      <c r="K126" s="6">
        <f t="shared" si="67"/>
        <v>111.66666666666667</v>
      </c>
      <c r="L126" s="6">
        <f t="shared" si="67"/>
        <v>111.66666666666667</v>
      </c>
      <c r="M126" s="6">
        <f t="shared" si="67"/>
        <v>111.66666666666667</v>
      </c>
      <c r="N126" s="6">
        <f t="shared" si="67"/>
        <v>111.66666666666667</v>
      </c>
      <c r="O126" s="6">
        <f t="shared" si="67"/>
        <v>111.66666666666667</v>
      </c>
      <c r="P126" s="6">
        <f t="shared" si="67"/>
        <v>111.66666666666667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</row>
    <row r="127" spans="1:111" x14ac:dyDescent="0.45">
      <c r="A127" s="3" t="str">
        <f>TEXT(H$123,0)&amp;" Capital Expenditures"</f>
        <v>2026 Capital Expenditures</v>
      </c>
      <c r="B127" s="1"/>
      <c r="C127" s="6"/>
      <c r="D127" s="6"/>
      <c r="E127" s="6"/>
      <c r="F127" s="6"/>
      <c r="G127" s="6"/>
      <c r="H127" s="6">
        <f>-$H$43/15</f>
        <v>150.75</v>
      </c>
      <c r="I127" s="6">
        <f t="shared" ref="I127:P127" si="68">-$H$43/15</f>
        <v>150.75</v>
      </c>
      <c r="J127" s="6">
        <f t="shared" si="68"/>
        <v>150.75</v>
      </c>
      <c r="K127" s="6">
        <f t="shared" si="68"/>
        <v>150.75</v>
      </c>
      <c r="L127" s="6">
        <f t="shared" si="68"/>
        <v>150.75</v>
      </c>
      <c r="M127" s="6">
        <f t="shared" si="68"/>
        <v>150.75</v>
      </c>
      <c r="N127" s="6">
        <f t="shared" si="68"/>
        <v>150.75</v>
      </c>
      <c r="O127" s="6">
        <f t="shared" si="68"/>
        <v>150.75</v>
      </c>
      <c r="P127" s="6">
        <f t="shared" si="68"/>
        <v>150.75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</row>
    <row r="128" spans="1:111" x14ac:dyDescent="0.45">
      <c r="A128" s="3" t="str">
        <f>TEXT(I$123,0)&amp;" Capital Expenditures"</f>
        <v>2027 Capital Expenditures</v>
      </c>
      <c r="B128" s="1"/>
      <c r="C128" s="6"/>
      <c r="D128" s="6"/>
      <c r="E128" s="6"/>
      <c r="F128" s="6"/>
      <c r="G128" s="6"/>
      <c r="H128" s="6"/>
      <c r="I128" s="6">
        <f>-$I$43/15</f>
        <v>195.97499999999999</v>
      </c>
      <c r="J128" s="6">
        <f t="shared" ref="J128:P128" si="69">-$I$43/15</f>
        <v>195.97499999999999</v>
      </c>
      <c r="K128" s="6">
        <f t="shared" si="69"/>
        <v>195.97499999999999</v>
      </c>
      <c r="L128" s="6">
        <f t="shared" si="69"/>
        <v>195.97499999999999</v>
      </c>
      <c r="M128" s="6">
        <f t="shared" si="69"/>
        <v>195.97499999999999</v>
      </c>
      <c r="N128" s="6">
        <f t="shared" si="69"/>
        <v>195.97499999999999</v>
      </c>
      <c r="O128" s="6">
        <f t="shared" si="69"/>
        <v>195.97499999999999</v>
      </c>
      <c r="P128" s="6">
        <f t="shared" si="69"/>
        <v>195.97499999999999</v>
      </c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</row>
    <row r="129" spans="1:111" x14ac:dyDescent="0.45">
      <c r="A129" s="3" t="str">
        <f>TEXT(J$123,0)&amp;" Capital Expenditures"</f>
        <v>2028 Capital Expenditures</v>
      </c>
      <c r="B129" s="1"/>
      <c r="C129" s="6"/>
      <c r="D129" s="6"/>
      <c r="E129" s="6"/>
      <c r="F129" s="6"/>
      <c r="G129" s="6"/>
      <c r="H129" s="6"/>
      <c r="I129" s="6"/>
      <c r="J129" s="6">
        <f>-$J$43/15</f>
        <v>241.04925</v>
      </c>
      <c r="K129" s="6">
        <f t="shared" ref="K129:P129" si="70">-$J$43/15</f>
        <v>241.04925</v>
      </c>
      <c r="L129" s="6">
        <f t="shared" si="70"/>
        <v>241.04925</v>
      </c>
      <c r="M129" s="6">
        <f t="shared" si="70"/>
        <v>241.04925</v>
      </c>
      <c r="N129" s="6">
        <f t="shared" si="70"/>
        <v>241.04925</v>
      </c>
      <c r="O129" s="6">
        <f t="shared" si="70"/>
        <v>241.04925</v>
      </c>
      <c r="P129" s="6">
        <f t="shared" si="70"/>
        <v>241.04925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</row>
    <row r="130" spans="1:111" x14ac:dyDescent="0.45">
      <c r="A130" s="3" t="str">
        <f>TEXT(K$123,0)&amp;" Capital Expenditures"</f>
        <v>2029 Capital Expenditures</v>
      </c>
      <c r="B130" s="1"/>
      <c r="C130" s="6"/>
      <c r="D130" s="6"/>
      <c r="E130" s="6"/>
      <c r="F130" s="6"/>
      <c r="G130" s="6"/>
      <c r="H130" s="6"/>
      <c r="I130" s="6"/>
      <c r="J130" s="6"/>
      <c r="K130" s="6">
        <f>-$K$43/15</f>
        <v>279.61712999999997</v>
      </c>
      <c r="L130" s="6">
        <f t="shared" ref="L130:P130" si="71">-$K$43/15</f>
        <v>279.61712999999997</v>
      </c>
      <c r="M130" s="6">
        <f t="shared" si="71"/>
        <v>279.61712999999997</v>
      </c>
      <c r="N130" s="6">
        <f t="shared" si="71"/>
        <v>279.61712999999997</v>
      </c>
      <c r="O130" s="6">
        <f t="shared" si="71"/>
        <v>279.61712999999997</v>
      </c>
      <c r="P130" s="6">
        <f t="shared" si="71"/>
        <v>279.61712999999997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</row>
    <row r="131" spans="1:111" x14ac:dyDescent="0.45">
      <c r="A131" s="3" t="str">
        <f>TEXT(L$123,0)&amp;" Capital Expenditures"</f>
        <v>2030 Capital Expenditures</v>
      </c>
      <c r="B131" s="1"/>
      <c r="C131" s="6"/>
      <c r="D131" s="6"/>
      <c r="E131" s="6"/>
      <c r="F131" s="6"/>
      <c r="G131" s="6"/>
      <c r="H131" s="6"/>
      <c r="I131" s="6"/>
      <c r="J131" s="6"/>
      <c r="K131" s="6"/>
      <c r="L131" s="6">
        <f>-$L$43/15</f>
        <v>307.82437433413963</v>
      </c>
      <c r="M131" s="6">
        <f t="shared" ref="M131:P131" si="72">-$L$43/15</f>
        <v>307.82437433413963</v>
      </c>
      <c r="N131" s="6">
        <f t="shared" si="72"/>
        <v>307.82437433413963</v>
      </c>
      <c r="O131" s="6">
        <f t="shared" si="72"/>
        <v>307.82437433413963</v>
      </c>
      <c r="P131" s="6">
        <f t="shared" si="72"/>
        <v>307.82437433413963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</row>
    <row r="132" spans="1:111" x14ac:dyDescent="0.45">
      <c r="A132" s="3" t="str">
        <f>TEXT(M$123,0)&amp;" Capital Expenditures"</f>
        <v>2031 Capital Expenditures</v>
      </c>
      <c r="B132" s="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>
        <f>-$M$43/15</f>
        <v>333.0402199892427</v>
      </c>
      <c r="N132" s="6">
        <f t="shared" ref="N132:P132" si="73">-$M$43/15</f>
        <v>333.0402199892427</v>
      </c>
      <c r="O132" s="6">
        <f t="shared" si="73"/>
        <v>333.0402199892427</v>
      </c>
      <c r="P132" s="6">
        <f t="shared" si="73"/>
        <v>333.0402199892427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</row>
    <row r="133" spans="1:111" x14ac:dyDescent="0.45">
      <c r="A133" s="3" t="str">
        <f>TEXT(N$123,0)&amp;" Capital Expenditures"</f>
        <v>2032 Capital Expenditures</v>
      </c>
      <c r="B133" s="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>
        <f>-$N$43/15</f>
        <v>354.26827299138114</v>
      </c>
      <c r="O133" s="6">
        <f t="shared" ref="O133:P133" si="74">-$N$43/15</f>
        <v>354.26827299138114</v>
      </c>
      <c r="P133" s="6">
        <f t="shared" si="74"/>
        <v>354.26827299138114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</row>
    <row r="134" spans="1:111" x14ac:dyDescent="0.45">
      <c r="A134" s="3" t="str">
        <f>TEXT(O$123,0)&amp;" Capital Expenditures"</f>
        <v>2033 Capital Expenditures</v>
      </c>
      <c r="B134" s="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>
        <f>-$O$43/15</f>
        <v>370.57865026252506</v>
      </c>
      <c r="P134" s="6">
        <f>-$O$43/10</f>
        <v>555.86797539378756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</row>
    <row r="135" spans="1:111" x14ac:dyDescent="0.45">
      <c r="A135" s="3" t="str">
        <f>TEXT(P$123,0)&amp;" Capital Expenditures"</f>
        <v>2034 Capital Expenditures</v>
      </c>
      <c r="B135" s="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>
        <f>-$P$43/15</f>
        <v>381.15729136024402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</row>
    <row r="136" spans="1:111" x14ac:dyDescent="0.45">
      <c r="A136" s="1"/>
      <c r="B136" s="1"/>
      <c r="C136" s="4"/>
      <c r="D136" s="4"/>
      <c r="E136" s="4" t="s">
        <v>4</v>
      </c>
      <c r="F136" s="4" t="s">
        <v>4</v>
      </c>
      <c r="G136" s="4" t="s">
        <v>4</v>
      </c>
      <c r="H136" s="4" t="s">
        <v>4</v>
      </c>
      <c r="I136" s="4" t="s">
        <v>4</v>
      </c>
      <c r="J136" s="4" t="s">
        <v>4</v>
      </c>
      <c r="K136" s="4" t="s">
        <v>4</v>
      </c>
      <c r="L136" s="4" t="s">
        <v>4</v>
      </c>
      <c r="M136" s="4" t="s">
        <v>4</v>
      </c>
      <c r="N136" s="4" t="s">
        <v>4</v>
      </c>
      <c r="O136" s="4" t="s">
        <v>4</v>
      </c>
      <c r="P136" s="4" t="s">
        <v>4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</row>
    <row r="137" spans="1:111" x14ac:dyDescent="0.45">
      <c r="A137" s="1" t="s">
        <v>41</v>
      </c>
      <c r="B137" s="1"/>
      <c r="C137" s="6"/>
      <c r="D137" s="6">
        <f>27.85+2.22</f>
        <v>30.07</v>
      </c>
      <c r="E137" s="6">
        <f>121.92+2.65</f>
        <v>124.57000000000001</v>
      </c>
      <c r="F137" s="6">
        <f>4*(33.85+0.22)</f>
        <v>136.28</v>
      </c>
      <c r="G137" s="6">
        <f>SUM(G125:G135)</f>
        <v>277.16866666666664</v>
      </c>
      <c r="H137" s="6">
        <f t="shared" ref="H137:P137" si="75">SUM(H125:H135)</f>
        <v>427.91866666666664</v>
      </c>
      <c r="I137" s="6">
        <f t="shared" si="75"/>
        <v>623.8936666666666</v>
      </c>
      <c r="J137" s="6">
        <f t="shared" si="75"/>
        <v>864.94291666666663</v>
      </c>
      <c r="K137" s="6">
        <f t="shared" si="75"/>
        <v>1144.5600466666665</v>
      </c>
      <c r="L137" s="6">
        <f t="shared" si="75"/>
        <v>1452.384421000806</v>
      </c>
      <c r="M137" s="6">
        <f t="shared" si="75"/>
        <v>1785.4246409900488</v>
      </c>
      <c r="N137" s="6">
        <f t="shared" si="75"/>
        <v>2139.6929139814301</v>
      </c>
      <c r="O137" s="6">
        <f t="shared" si="75"/>
        <v>2510.2715642439553</v>
      </c>
      <c r="P137" s="6">
        <f t="shared" si="75"/>
        <v>3076.7181807354618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</row>
    <row r="138" spans="1:111" x14ac:dyDescent="0.45">
      <c r="A138" s="1" t="s">
        <v>42</v>
      </c>
      <c r="B138" s="1"/>
      <c r="C138" s="6"/>
      <c r="D138" s="6">
        <f>18.91</f>
        <v>18.91</v>
      </c>
      <c r="E138" s="6">
        <v>42.49</v>
      </c>
      <c r="F138" s="6">
        <f>4*13.33</f>
        <v>53.32</v>
      </c>
      <c r="G138" s="6">
        <f>(52-8)/6</f>
        <v>7.333333333333333</v>
      </c>
      <c r="H138" s="6">
        <f t="shared" ref="H138:L138" si="76">(52-8)/6</f>
        <v>7.333333333333333</v>
      </c>
      <c r="I138" s="6">
        <f t="shared" si="76"/>
        <v>7.333333333333333</v>
      </c>
      <c r="J138" s="6">
        <f t="shared" si="76"/>
        <v>7.333333333333333</v>
      </c>
      <c r="K138" s="6">
        <f t="shared" si="76"/>
        <v>7.333333333333333</v>
      </c>
      <c r="L138" s="6">
        <f t="shared" si="76"/>
        <v>7.333333333333333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</row>
    <row r="139" spans="1:111" x14ac:dyDescent="0.45">
      <c r="A139" s="1"/>
      <c r="B139" s="1"/>
      <c r="C139" s="4" t="s">
        <v>4</v>
      </c>
      <c r="D139" s="4" t="s">
        <v>4</v>
      </c>
      <c r="E139" s="4" t="s">
        <v>4</v>
      </c>
      <c r="F139" s="4" t="s">
        <v>4</v>
      </c>
      <c r="G139" s="4" t="s">
        <v>4</v>
      </c>
      <c r="H139" s="4" t="s">
        <v>4</v>
      </c>
      <c r="I139" s="4" t="s">
        <v>4</v>
      </c>
      <c r="J139" s="4" t="s">
        <v>4</v>
      </c>
      <c r="K139" s="4" t="s">
        <v>4</v>
      </c>
      <c r="L139" s="4" t="s">
        <v>4</v>
      </c>
      <c r="M139" s="4" t="s">
        <v>4</v>
      </c>
      <c r="N139" s="4" t="s">
        <v>4</v>
      </c>
      <c r="O139" s="4" t="s">
        <v>4</v>
      </c>
      <c r="P139" s="4" t="s">
        <v>4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</row>
    <row r="140" spans="1:111" x14ac:dyDescent="0.45">
      <c r="A140" s="1" t="s">
        <v>43</v>
      </c>
      <c r="B140" s="1"/>
      <c r="C140" s="6">
        <f>+C24</f>
        <v>0</v>
      </c>
      <c r="D140" s="6">
        <f>+D24</f>
        <v>48.98</v>
      </c>
      <c r="E140" s="6">
        <f>+E24</f>
        <v>167.06</v>
      </c>
      <c r="F140" s="6">
        <f>+F24</f>
        <v>189.64</v>
      </c>
      <c r="G140" s="6">
        <f>G137+G138</f>
        <v>284.50199999999995</v>
      </c>
      <c r="H140" s="6">
        <f t="shared" ref="H140:P140" si="77">H137+H138</f>
        <v>435.25199999999995</v>
      </c>
      <c r="I140" s="6">
        <f t="shared" si="77"/>
        <v>631.22699999999998</v>
      </c>
      <c r="J140" s="6">
        <f t="shared" si="77"/>
        <v>872.27625</v>
      </c>
      <c r="K140" s="6">
        <f t="shared" si="77"/>
        <v>1151.8933799999998</v>
      </c>
      <c r="L140" s="6">
        <f t="shared" si="77"/>
        <v>1459.7177543341393</v>
      </c>
      <c r="M140" s="6">
        <f t="shared" si="77"/>
        <v>1785.4246409900488</v>
      </c>
      <c r="N140" s="6">
        <f t="shared" si="77"/>
        <v>2139.6929139814301</v>
      </c>
      <c r="O140" s="6">
        <f t="shared" si="77"/>
        <v>2510.2715642439553</v>
      </c>
      <c r="P140" s="6">
        <f t="shared" si="77"/>
        <v>3076.7181807354618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</row>
    <row r="141" spans="1:111" x14ac:dyDescent="0.45">
      <c r="A141" s="1"/>
      <c r="B141" s="1"/>
      <c r="C141" s="8" t="s">
        <v>44</v>
      </c>
      <c r="D141" s="8" t="s">
        <v>44</v>
      </c>
      <c r="E141" s="8" t="s">
        <v>44</v>
      </c>
      <c r="F141" s="8" t="s">
        <v>44</v>
      </c>
      <c r="G141" s="8" t="s">
        <v>44</v>
      </c>
      <c r="H141" s="8" t="s">
        <v>44</v>
      </c>
      <c r="I141" s="8" t="s">
        <v>44</v>
      </c>
      <c r="J141" s="8" t="s">
        <v>44</v>
      </c>
      <c r="K141" s="8" t="s">
        <v>44</v>
      </c>
      <c r="L141" s="8" t="s">
        <v>44</v>
      </c>
      <c r="M141" s="8" t="s">
        <v>44</v>
      </c>
      <c r="N141" s="8" t="s">
        <v>44</v>
      </c>
      <c r="O141" s="8" t="s">
        <v>44</v>
      </c>
      <c r="P141" s="8" t="s">
        <v>44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</row>
    <row r="142" spans="1:11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</row>
    <row r="143" spans="1:11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</row>
    <row r="144" spans="1:11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</row>
    <row r="145" spans="1:11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</row>
    <row r="146" spans="1:11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</row>
    <row r="147" spans="1:111" x14ac:dyDescent="0.45">
      <c r="A147" s="1"/>
      <c r="B147" s="1"/>
      <c r="C147" s="23" t="e">
        <f>C10/#REF!</f>
        <v>#REF!</v>
      </c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</row>
    <row r="148" spans="1:11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 spans="1:11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 spans="1:11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  <row r="151" spans="1:11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</row>
    <row r="152" spans="1:11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</row>
    <row r="153" spans="1:11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</row>
    <row r="154" spans="1:11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</row>
    <row r="155" spans="1:11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</row>
    <row r="156" spans="1:11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</row>
    <row r="157" spans="1:11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</row>
    <row r="158" spans="1:11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</row>
    <row r="159" spans="1:11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</row>
    <row r="160" spans="1:11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</row>
    <row r="161" spans="1:11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</row>
    <row r="162" spans="1:11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</row>
    <row r="163" spans="1:11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</row>
    <row r="164" spans="1:11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</row>
    <row r="165" spans="1:11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</row>
    <row r="166" spans="1:11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</row>
    <row r="167" spans="1:11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</row>
    <row r="168" spans="1:11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</row>
    <row r="169" spans="1:11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</row>
    <row r="170" spans="1:11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</row>
    <row r="171" spans="1:11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</row>
    <row r="172" spans="1:11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</row>
    <row r="173" spans="1:11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</row>
    <row r="174" spans="1:11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</row>
    <row r="175" spans="1:11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</row>
    <row r="176" spans="1:11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</row>
    <row r="177" spans="1:11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</row>
    <row r="178" spans="1:11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</row>
    <row r="179" spans="1:11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</row>
    <row r="180" spans="1:11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</row>
    <row r="181" spans="1:11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</row>
    <row r="182" spans="1:11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</row>
    <row r="183" spans="1:11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</row>
    <row r="184" spans="1:11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</row>
    <row r="185" spans="1:11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</row>
    <row r="186" spans="1:11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</row>
    <row r="187" spans="1:11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</row>
    <row r="188" spans="1:11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</row>
    <row r="189" spans="1:11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</row>
    <row r="190" spans="1:11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</row>
    <row r="191" spans="1:11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</row>
    <row r="192" spans="1:11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</row>
    <row r="193" spans="1:11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</row>
    <row r="194" spans="1:11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</row>
    <row r="195" spans="1:11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</row>
    <row r="196" spans="1:11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</row>
    <row r="197" spans="1:11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</row>
    <row r="198" spans="1:11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</row>
    <row r="199" spans="1:11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</row>
    <row r="200" spans="1:11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</row>
    <row r="201" spans="1:11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</row>
    <row r="202" spans="1:11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</row>
    <row r="203" spans="1:11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</row>
    <row r="204" spans="1:11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</row>
    <row r="205" spans="1:11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</row>
    <row r="206" spans="1:11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</row>
    <row r="207" spans="1:11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</row>
    <row r="208" spans="1:11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</row>
    <row r="209" spans="1:11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</row>
    <row r="210" spans="1:11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</row>
    <row r="211" spans="1:11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</row>
    <row r="212" spans="1:11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</row>
    <row r="213" spans="1:11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</row>
    <row r="214" spans="1:11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</row>
    <row r="215" spans="1:11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</row>
    <row r="216" spans="1:11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</row>
    <row r="217" spans="1:11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</row>
    <row r="218" spans="1:11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</row>
    <row r="219" spans="1:11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</row>
    <row r="220" spans="1:11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</row>
    <row r="221" spans="1:11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</row>
    <row r="222" spans="1:11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</row>
    <row r="223" spans="1:11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</row>
    <row r="224" spans="1:11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</row>
    <row r="225" spans="1:11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</row>
    <row r="226" spans="1:11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</row>
    <row r="227" spans="1:11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</row>
    <row r="228" spans="1:11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</row>
    <row r="229" spans="1:11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</row>
    <row r="230" spans="1:11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</row>
    <row r="231" spans="1:11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</row>
    <row r="232" spans="1:11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</row>
    <row r="233" spans="1:11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</row>
    <row r="234" spans="1:11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</row>
    <row r="235" spans="1:11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</row>
    <row r="236" spans="1:11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</row>
    <row r="237" spans="1:11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</row>
    <row r="238" spans="1:11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</row>
    <row r="239" spans="1:11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</row>
    <row r="240" spans="1:11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</row>
    <row r="241" spans="1:11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</row>
    <row r="242" spans="1:11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</row>
    <row r="243" spans="1:11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</row>
    <row r="244" spans="1:11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</row>
    <row r="245" spans="1:11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</row>
    <row r="246" spans="1:11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</row>
    <row r="247" spans="1:11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</row>
    <row r="248" spans="1:11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</row>
    <row r="249" spans="1:11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</row>
    <row r="250" spans="1:11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</row>
    <row r="251" spans="1:11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</row>
    <row r="252" spans="1:11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</row>
    <row r="253" spans="1:11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</row>
    <row r="254" spans="1:11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</row>
    <row r="255" spans="1:11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</row>
    <row r="256" spans="1:11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</row>
    <row r="257" spans="1:11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</row>
    <row r="258" spans="1:11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</row>
    <row r="259" spans="1:11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</row>
    <row r="260" spans="1:11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</row>
    <row r="261" spans="1:11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</row>
    <row r="262" spans="1:11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</row>
    <row r="263" spans="1:11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</row>
    <row r="264" spans="1:11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</row>
    <row r="265" spans="1:11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</row>
    <row r="266" spans="1:11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</row>
    <row r="267" spans="1:11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</row>
    <row r="268" spans="1:11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</row>
    <row r="269" spans="1:11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</row>
    <row r="270" spans="1:11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</row>
    <row r="271" spans="1:11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</row>
    <row r="272" spans="1:11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</row>
    <row r="273" spans="1:11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</row>
    <row r="274" spans="1:11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</row>
    <row r="275" spans="1:11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</row>
    <row r="276" spans="1:11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</row>
    <row r="277" spans="1:11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</row>
    <row r="278" spans="1:11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</row>
    <row r="279" spans="1:11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</row>
    <row r="280" spans="1:11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</row>
    <row r="281" spans="1:11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</row>
    <row r="282" spans="1:11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</row>
    <row r="283" spans="1:11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</row>
    <row r="284" spans="1:11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</row>
    <row r="285" spans="1:11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</row>
    <row r="286" spans="1:11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</row>
    <row r="287" spans="1:11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</row>
    <row r="288" spans="1:11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</row>
    <row r="289" spans="1:11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</row>
    <row r="290" spans="1:11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</row>
    <row r="291" spans="1:11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</row>
    <row r="292" spans="1:11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</row>
    <row r="293" spans="1:11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</row>
    <row r="294" spans="1:11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</row>
    <row r="295" spans="1:11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</row>
    <row r="296" spans="1:11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</row>
    <row r="297" spans="1:11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</row>
    <row r="298" spans="1:11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</row>
    <row r="299" spans="1:11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</row>
    <row r="300" spans="1:11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</row>
    <row r="301" spans="1:11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</row>
    <row r="302" spans="1:11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</row>
    <row r="303" spans="1:11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</row>
    <row r="304" spans="1:11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</row>
    <row r="305" spans="1:11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</row>
    <row r="306" spans="1:11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</row>
    <row r="307" spans="1:11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</row>
    <row r="308" spans="1:11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</row>
    <row r="309" spans="1:11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</row>
    <row r="310" spans="1:11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</row>
    <row r="311" spans="1:11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</row>
    <row r="312" spans="1:11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</row>
    <row r="313" spans="1:11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</row>
    <row r="314" spans="1:11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</row>
    <row r="315" spans="1:11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</row>
    <row r="316" spans="1:11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</row>
    <row r="317" spans="1:11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</row>
    <row r="318" spans="1:11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</row>
    <row r="319" spans="1:11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</row>
    <row r="320" spans="1:11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</row>
    <row r="321" spans="1:11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</row>
    <row r="322" spans="1:11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</row>
    <row r="323" spans="1:11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</row>
    <row r="324" spans="1:11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</row>
    <row r="325" spans="1:11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</row>
    <row r="326" spans="1:11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</row>
    <row r="327" spans="1:11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</row>
    <row r="328" spans="1:11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</row>
    <row r="329" spans="1:11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</row>
    <row r="330" spans="1:11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</row>
    <row r="331" spans="1:11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</row>
    <row r="332" spans="1:11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</row>
    <row r="333" spans="1:11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</row>
    <row r="334" spans="1:11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</row>
    <row r="335" spans="1:11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</row>
    <row r="336" spans="1:11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</row>
    <row r="337" spans="1:11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</row>
    <row r="338" spans="1:11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</row>
    <row r="339" spans="1:11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</row>
    <row r="340" spans="1:11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</row>
    <row r="341" spans="1:11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</row>
    <row r="342" spans="1:11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</row>
    <row r="343" spans="1:11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</row>
    <row r="344" spans="1:11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</row>
    <row r="345" spans="1:11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</row>
    <row r="346" spans="1:11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</row>
    <row r="347" spans="1:11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</row>
    <row r="348" spans="1:11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</row>
    <row r="349" spans="1:11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</row>
    <row r="350" spans="1:11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</row>
    <row r="351" spans="1:11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</row>
    <row r="352" spans="1:11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</row>
    <row r="353" spans="1:11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</row>
    <row r="354" spans="1:11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</row>
    <row r="355" spans="1:11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</row>
    <row r="356" spans="1:11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</row>
    <row r="357" spans="1:11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</row>
    <row r="358" spans="1:11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</row>
    <row r="359" spans="1:11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</row>
    <row r="360" spans="1:11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</row>
    <row r="361" spans="1:11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</row>
    <row r="362" spans="1:11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</row>
    <row r="363" spans="1:11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</row>
    <row r="364" spans="1:11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</row>
    <row r="365" spans="1:11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</row>
    <row r="366" spans="1:11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</row>
    <row r="367" spans="1:11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</row>
    <row r="368" spans="1:11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</row>
    <row r="369" spans="1:11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</row>
    <row r="370" spans="1:11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</row>
    <row r="371" spans="1:11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</row>
    <row r="372" spans="1:11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</row>
    <row r="373" spans="1:11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</row>
    <row r="374" spans="1:11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</row>
    <row r="375" spans="1:11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</row>
    <row r="376" spans="1:11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</row>
    <row r="377" spans="1:11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</row>
    <row r="378" spans="1:11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</row>
    <row r="379" spans="1:11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</row>
    <row r="380" spans="1:11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</row>
    <row r="381" spans="1:11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</row>
    <row r="382" spans="1:11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</row>
    <row r="383" spans="1:11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</row>
    <row r="384" spans="1:11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</row>
    <row r="385" spans="1:11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</row>
    <row r="386" spans="1:11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</row>
    <row r="387" spans="1:11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</row>
    <row r="388" spans="1:11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</row>
    <row r="389" spans="1:11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</row>
    <row r="390" spans="1:11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</row>
    <row r="391" spans="1:11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</row>
    <row r="392" spans="1:11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</row>
    <row r="393" spans="1:11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</row>
    <row r="394" spans="1:11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</row>
    <row r="395" spans="1:11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</row>
    <row r="396" spans="1:11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</row>
    <row r="397" spans="1:11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</row>
    <row r="398" spans="1:11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</row>
    <row r="399" spans="1:11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</row>
    <row r="400" spans="1:11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</row>
    <row r="401" spans="1:11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</row>
    <row r="402" spans="1:11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</row>
    <row r="403" spans="1:11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</row>
    <row r="404" spans="1:11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</row>
    <row r="405" spans="1:11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</row>
    <row r="406" spans="1:11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</row>
    <row r="407" spans="1:11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</row>
    <row r="408" spans="1:11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</row>
    <row r="409" spans="1:11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</row>
    <row r="410" spans="1:11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</row>
    <row r="411" spans="1:11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</row>
    <row r="412" spans="1:11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</row>
    <row r="413" spans="1:11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</row>
    <row r="414" spans="1:11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</row>
    <row r="415" spans="1:11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</row>
    <row r="416" spans="1:11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</row>
    <row r="417" spans="1:11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</row>
    <row r="418" spans="1:11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</row>
    <row r="419" spans="1:11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</row>
    <row r="420" spans="1:11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</row>
    <row r="421" spans="1:11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</row>
    <row r="422" spans="1:11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</row>
    <row r="423" spans="1:11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</row>
    <row r="424" spans="1:11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</row>
    <row r="425" spans="1:11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</row>
    <row r="426" spans="1:11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</row>
    <row r="427" spans="1:11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</row>
    <row r="428" spans="1:11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</row>
    <row r="429" spans="1:11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</row>
    <row r="430" spans="1:11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</row>
    <row r="431" spans="1:11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</row>
    <row r="432" spans="1:11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</row>
    <row r="433" spans="1:11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</row>
    <row r="434" spans="1:11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</row>
    <row r="435" spans="1:11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</row>
    <row r="436" spans="1:11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</row>
    <row r="437" spans="1:11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</row>
    <row r="438" spans="1:11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</row>
    <row r="439" spans="1:11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</row>
    <row r="440" spans="1:11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</row>
    <row r="441" spans="1:11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</row>
    <row r="442" spans="1:11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</row>
    <row r="443" spans="1:11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</row>
    <row r="444" spans="1:11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</row>
    <row r="445" spans="1:11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</row>
    <row r="446" spans="1:11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</row>
    <row r="447" spans="1:11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</row>
    <row r="448" spans="1:11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</row>
    <row r="449" spans="1:11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</row>
    <row r="450" spans="1:11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</row>
    <row r="451" spans="1:11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</row>
    <row r="452" spans="1:11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</row>
    <row r="453" spans="1:11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</row>
    <row r="454" spans="1:11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</row>
    <row r="455" spans="1:11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</row>
    <row r="456" spans="1:11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</row>
    <row r="457" spans="1:11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</row>
    <row r="458" spans="1:11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</row>
    <row r="459" spans="1:11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</row>
    <row r="460" spans="1:11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</row>
    <row r="461" spans="1:11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</row>
    <row r="462" spans="1:11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</row>
    <row r="463" spans="1:11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</row>
    <row r="464" spans="1:11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</row>
    <row r="465" spans="1:11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</row>
    <row r="466" spans="1:11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</row>
    <row r="467" spans="1:11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</row>
    <row r="468" spans="1:11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</row>
    <row r="469" spans="1:11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</row>
    <row r="470" spans="1:11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</row>
    <row r="471" spans="1:11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</row>
    <row r="472" spans="1:11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</row>
    <row r="473" spans="1:11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</row>
    <row r="474" spans="1:11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</row>
    <row r="475" spans="1:11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</row>
    <row r="476" spans="1:11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</row>
    <row r="477" spans="1:11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</row>
    <row r="478" spans="1:11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</row>
    <row r="479" spans="1:11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</row>
    <row r="480" spans="1:11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</row>
    <row r="481" spans="1:11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</row>
    <row r="482" spans="1:11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</row>
    <row r="483" spans="1:11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</row>
    <row r="484" spans="1:11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</row>
    <row r="485" spans="1:11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</row>
    <row r="486" spans="1:11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</row>
    <row r="487" spans="1:11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</row>
    <row r="488" spans="1:11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</row>
    <row r="489" spans="1:11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</row>
    <row r="490" spans="1:11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</row>
    <row r="491" spans="1:11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</row>
    <row r="492" spans="1:11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</row>
    <row r="493" spans="1:11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</row>
    <row r="494" spans="1:11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</row>
    <row r="495" spans="1:11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</row>
    <row r="496" spans="1:11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</row>
    <row r="497" spans="1:11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</row>
    <row r="498" spans="1:11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</row>
    <row r="499" spans="1:11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</row>
    <row r="500" spans="1:11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</row>
    <row r="501" spans="1:11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</row>
    <row r="502" spans="1:11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</row>
    <row r="503" spans="1:11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</row>
    <row r="504" spans="1:11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</row>
    <row r="505" spans="1:11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</row>
    <row r="506" spans="1:11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</row>
    <row r="507" spans="1:11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</row>
    <row r="508" spans="1:11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</row>
    <row r="509" spans="1:11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</row>
    <row r="510" spans="1:11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</row>
    <row r="511" spans="1:11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</row>
    <row r="512" spans="1:11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</row>
    <row r="513" spans="1:11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</row>
    <row r="514" spans="1:11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</row>
    <row r="515" spans="1:11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</row>
    <row r="516" spans="1:11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</row>
    <row r="517" spans="1:11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</row>
    <row r="518" spans="1:11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</row>
    <row r="519" spans="1:11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</row>
    <row r="520" spans="1:11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</row>
    <row r="521" spans="1:11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</row>
    <row r="522" spans="1:11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</row>
    <row r="523" spans="1:11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</row>
    <row r="524" spans="1:11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</row>
    <row r="525" spans="1:11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</row>
    <row r="526" spans="1:11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</row>
    <row r="527" spans="1:11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</row>
    <row r="528" spans="1:11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</row>
    <row r="529" spans="1:11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</row>
    <row r="530" spans="1:11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</row>
    <row r="531" spans="1:11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</row>
    <row r="532" spans="1:11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</row>
    <row r="533" spans="1:11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</row>
    <row r="534" spans="1:11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</row>
    <row r="535" spans="1:11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</row>
    <row r="536" spans="1:11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</row>
    <row r="537" spans="1:11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</row>
    <row r="538" spans="1:11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</row>
    <row r="539" spans="1:11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</row>
    <row r="540" spans="1:11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</row>
    <row r="541" spans="1:11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</row>
    <row r="542" spans="1:11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</row>
    <row r="543" spans="1:11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</row>
    <row r="544" spans="1:11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</row>
    <row r="545" spans="1:11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</row>
    <row r="546" spans="1:11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</row>
    <row r="547" spans="1:11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</row>
    <row r="548" spans="1:11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</row>
    <row r="549" spans="1:11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</row>
    <row r="550" spans="1:11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</row>
    <row r="551" spans="1:11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</row>
    <row r="552" spans="1:11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</row>
    <row r="553" spans="1:11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</row>
    <row r="554" spans="1:11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</row>
    <row r="555" spans="1:11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</row>
    <row r="556" spans="1:11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</row>
    <row r="557" spans="1:11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</row>
    <row r="558" spans="1:11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</row>
    <row r="559" spans="1:11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</row>
    <row r="560" spans="1:11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</row>
    <row r="561" spans="1:11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</row>
    <row r="562" spans="1:11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</row>
    <row r="563" spans="1:11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</row>
    <row r="564" spans="1:11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</row>
    <row r="565" spans="1:11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</row>
    <row r="566" spans="1:11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</row>
    <row r="567" spans="1:11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</row>
    <row r="568" spans="1:11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</row>
    <row r="569" spans="1:11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</row>
    <row r="570" spans="1:11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</row>
    <row r="571" spans="1:11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</row>
    <row r="572" spans="1:11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</row>
    <row r="573" spans="1:11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</row>
    <row r="574" spans="1:11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</row>
    <row r="575" spans="1:11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</row>
    <row r="576" spans="1:11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</row>
    <row r="577" spans="1:11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</row>
    <row r="578" spans="1:11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</row>
    <row r="579" spans="1:11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</row>
    <row r="580" spans="1:11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</row>
    <row r="581" spans="1:11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</row>
    <row r="582" spans="1:11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</row>
    <row r="583" spans="1:11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</row>
    <row r="584" spans="1:11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</row>
    <row r="585" spans="1:11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</row>
    <row r="586" spans="1:11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</row>
    <row r="587" spans="1:11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</row>
    <row r="588" spans="1:11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</row>
    <row r="589" spans="1:11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</row>
    <row r="590" spans="1:11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</row>
    <row r="591" spans="1:11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</row>
    <row r="592" spans="1:11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</row>
    <row r="593" spans="1:11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</row>
    <row r="594" spans="1:11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</row>
    <row r="595" spans="1:11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</row>
    <row r="596" spans="1:11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</row>
    <row r="597" spans="1:11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</row>
    <row r="598" spans="1:11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</row>
    <row r="599" spans="1:11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</row>
    <row r="600" spans="1:11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</row>
    <row r="601" spans="1:11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</row>
    <row r="602" spans="1:11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</row>
    <row r="603" spans="1:11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</row>
    <row r="604" spans="1:11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</row>
    <row r="605" spans="1:11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</row>
    <row r="606" spans="1:11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</row>
    <row r="607" spans="1:11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</row>
    <row r="608" spans="1:11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</row>
    <row r="609" spans="1:11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</row>
    <row r="610" spans="1:11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</row>
    <row r="611" spans="1:11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</row>
    <row r="612" spans="1:11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</row>
    <row r="613" spans="1:11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</row>
    <row r="614" spans="1:11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</row>
    <row r="615" spans="1:11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</row>
    <row r="616" spans="1:11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</row>
    <row r="617" spans="1:11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</row>
    <row r="618" spans="1:11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</row>
    <row r="619" spans="1:11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</row>
    <row r="620" spans="1:11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</row>
    <row r="621" spans="1:11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</row>
    <row r="622" spans="1:11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</row>
    <row r="623" spans="1:11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</row>
    <row r="624" spans="1:11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</row>
    <row r="625" spans="1:11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</row>
    <row r="626" spans="1:11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</row>
    <row r="627" spans="1:11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</row>
    <row r="628" spans="1:11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</row>
    <row r="629" spans="1:11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</row>
    <row r="630" spans="1:11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</row>
    <row r="631" spans="1:11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</row>
    <row r="632" spans="1:11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</row>
    <row r="633" spans="1:11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</row>
    <row r="634" spans="1:11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</row>
    <row r="635" spans="1:11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</row>
    <row r="636" spans="1:11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</row>
    <row r="637" spans="1:11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</row>
    <row r="638" spans="1:11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</row>
    <row r="639" spans="1:11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</row>
    <row r="640" spans="1:11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</row>
    <row r="641" spans="1:11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</row>
    <row r="642" spans="1:11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</row>
    <row r="643" spans="1:11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</row>
    <row r="644" spans="1:11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</row>
    <row r="645" spans="1:11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</row>
    <row r="646" spans="1:11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</row>
    <row r="647" spans="1:11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</row>
    <row r="648" spans="1:11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</row>
    <row r="649" spans="1:11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</row>
    <row r="650" spans="1:11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</row>
    <row r="651" spans="1:11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</row>
    <row r="652" spans="1:11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</row>
    <row r="653" spans="1:11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</row>
    <row r="654" spans="1:11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</row>
    <row r="655" spans="1:11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</row>
    <row r="656" spans="1:11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</row>
    <row r="657" spans="1:11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</row>
    <row r="658" spans="1:11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</row>
    <row r="659" spans="1:11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</row>
    <row r="660" spans="1:11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</row>
    <row r="661" spans="1:11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</row>
    <row r="662" spans="1:11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</row>
    <row r="663" spans="1:11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</row>
    <row r="664" spans="1:11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</row>
    <row r="665" spans="1:11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</row>
    <row r="666" spans="1:11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</row>
    <row r="667" spans="1:11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</row>
    <row r="668" spans="1:11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</row>
    <row r="669" spans="1:11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</row>
    <row r="670" spans="1:11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</row>
    <row r="671" spans="1:11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</row>
    <row r="672" spans="1:11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</row>
    <row r="673" spans="1:11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</row>
    <row r="674" spans="1:11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</row>
    <row r="675" spans="1:11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</row>
    <row r="676" spans="1:11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</row>
    <row r="677" spans="1:11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</row>
    <row r="678" spans="1:11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</row>
    <row r="679" spans="1:11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</row>
    <row r="680" spans="1:11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</row>
    <row r="681" spans="1:11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</row>
    <row r="682" spans="1:11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</row>
    <row r="683" spans="1:11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</row>
    <row r="684" spans="1:11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</row>
    <row r="685" spans="1:11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</row>
    <row r="686" spans="1:11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</row>
    <row r="687" spans="1:11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</row>
    <row r="688" spans="1:11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</row>
    <row r="689" spans="1:11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</row>
    <row r="690" spans="1:11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</row>
    <row r="691" spans="1:11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</row>
    <row r="692" spans="1:11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</row>
    <row r="693" spans="1:11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</row>
    <row r="694" spans="1:11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</row>
    <row r="695" spans="1:11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</row>
    <row r="696" spans="1:11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</row>
    <row r="697" spans="1:11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</row>
    <row r="698" spans="1:11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</row>
    <row r="699" spans="1:11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</row>
    <row r="700" spans="1:11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</row>
    <row r="701" spans="1:11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</row>
    <row r="702" spans="1:11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</row>
    <row r="703" spans="1:11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</row>
    <row r="704" spans="1:11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</row>
    <row r="705" spans="1:11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</row>
    <row r="706" spans="1:11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</row>
    <row r="707" spans="1:11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</row>
    <row r="708" spans="1:11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</row>
    <row r="709" spans="1:11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</row>
    <row r="710" spans="1:11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</row>
    <row r="711" spans="1:11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</row>
    <row r="712" spans="1:11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</row>
    <row r="713" spans="1:11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</row>
    <row r="714" spans="1:11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</row>
    <row r="715" spans="1:11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</row>
    <row r="716" spans="1:11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</row>
    <row r="717" spans="1:11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</row>
    <row r="718" spans="1:11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</row>
    <row r="719" spans="1:11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</row>
    <row r="720" spans="1:11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</row>
    <row r="721" spans="1:11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</row>
    <row r="722" spans="1:11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</row>
    <row r="723" spans="1:11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</row>
    <row r="724" spans="1:11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</row>
    <row r="725" spans="1:11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</row>
    <row r="726" spans="1:11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</row>
    <row r="727" spans="1:11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</row>
    <row r="728" spans="1:11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</row>
    <row r="729" spans="1:11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</row>
    <row r="730" spans="1:11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</row>
    <row r="731" spans="1:11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</row>
    <row r="732" spans="1:11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</row>
    <row r="733" spans="1:11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</row>
    <row r="734" spans="1:11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</row>
    <row r="735" spans="1:11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</row>
    <row r="736" spans="1:11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</row>
    <row r="737" spans="1:11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</row>
    <row r="738" spans="1:11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</row>
    <row r="739" spans="1:11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</row>
    <row r="740" spans="1:11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</row>
    <row r="741" spans="1:11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</row>
    <row r="742" spans="1:11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</row>
    <row r="743" spans="1:11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</row>
    <row r="744" spans="1:11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</row>
    <row r="745" spans="1:11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</row>
    <row r="746" spans="1:11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</row>
    <row r="747" spans="1:11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</row>
    <row r="748" spans="1:11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</row>
    <row r="749" spans="1:11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</row>
    <row r="750" spans="1:11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</row>
    <row r="751" spans="1:11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</row>
    <row r="752" spans="1:11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</row>
    <row r="753" spans="1:11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</row>
    <row r="754" spans="1:11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</row>
    <row r="755" spans="1:11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</row>
    <row r="756" spans="1:11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</row>
    <row r="757" spans="1:11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</row>
    <row r="758" spans="1:11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</row>
    <row r="759" spans="1:11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</row>
    <row r="760" spans="1:11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</row>
    <row r="761" spans="1:11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</row>
    <row r="762" spans="1:11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</row>
    <row r="763" spans="1:11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</row>
    <row r="764" spans="1:11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</row>
    <row r="765" spans="1:11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</row>
    <row r="766" spans="1:11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</row>
    <row r="767" spans="1:11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</row>
    <row r="768" spans="1:11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</row>
    <row r="769" spans="1:11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</row>
    <row r="770" spans="1:11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</row>
    <row r="771" spans="1:11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</row>
    <row r="772" spans="1:11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</row>
    <row r="773" spans="1:11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</row>
    <row r="774" spans="1:11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</row>
    <row r="775" spans="1:11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</row>
    <row r="776" spans="1:11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</row>
    <row r="777" spans="1:11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</row>
    <row r="778" spans="1:11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</row>
    <row r="779" spans="1:11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</row>
    <row r="780" spans="1:11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</row>
    <row r="781" spans="1:11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</row>
    <row r="782" spans="1:11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</row>
    <row r="783" spans="1:11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</row>
    <row r="784" spans="1:11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</row>
    <row r="785" spans="1:11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</row>
    <row r="786" spans="1:11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</row>
    <row r="787" spans="1:11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</row>
    <row r="788" spans="1:11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</row>
    <row r="789" spans="1:11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</row>
    <row r="790" spans="1:11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</row>
    <row r="791" spans="1:11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</row>
    <row r="792" spans="1:11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</row>
    <row r="793" spans="1:11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</row>
    <row r="794" spans="1:11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</row>
    <row r="795" spans="1:11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</row>
    <row r="796" spans="1:11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</row>
    <row r="797" spans="1:11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</row>
    <row r="798" spans="1:11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</row>
    <row r="799" spans="1:11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</row>
    <row r="800" spans="1:11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</row>
    <row r="801" spans="1:11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</row>
    <row r="802" spans="1:11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</row>
    <row r="803" spans="1:11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</row>
    <row r="804" spans="1:11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</row>
    <row r="805" spans="1:11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</row>
    <row r="806" spans="1:11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</row>
    <row r="807" spans="1:11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</row>
    <row r="808" spans="1:11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</row>
    <row r="809" spans="1:11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</row>
    <row r="810" spans="1:11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</row>
    <row r="811" spans="1:11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</row>
    <row r="812" spans="1:11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</row>
    <row r="813" spans="1:11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</row>
    <row r="814" spans="1:11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</row>
    <row r="815" spans="1:11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</row>
    <row r="816" spans="1:11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</row>
    <row r="817" spans="1:11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</row>
    <row r="818" spans="1:11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</row>
    <row r="819" spans="1:11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</row>
    <row r="820" spans="1:11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</row>
    <row r="821" spans="1:11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</row>
    <row r="822" spans="1:11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</row>
    <row r="823" spans="1:11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</row>
    <row r="824" spans="1:11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</row>
    <row r="825" spans="1:11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</row>
    <row r="826" spans="1:11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</row>
    <row r="827" spans="1:11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</row>
    <row r="828" spans="1:11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</row>
    <row r="829" spans="1:11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</row>
    <row r="830" spans="1:11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</row>
    <row r="831" spans="1:11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</row>
    <row r="832" spans="1:11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</row>
    <row r="833" spans="1:11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</row>
    <row r="834" spans="1:11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</row>
    <row r="835" spans="1:11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</row>
    <row r="836" spans="1:11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</row>
    <row r="837" spans="1:11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</row>
    <row r="838" spans="1:11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</row>
    <row r="839" spans="1:11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</row>
    <row r="840" spans="1:11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</row>
    <row r="841" spans="1:11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</row>
    <row r="842" spans="1:11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</row>
    <row r="843" spans="1:11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</row>
    <row r="844" spans="1:11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</row>
    <row r="845" spans="1:11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</row>
    <row r="846" spans="1:11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</row>
    <row r="847" spans="1:11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</row>
    <row r="848" spans="1:11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</row>
    <row r="849" spans="1:11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</row>
    <row r="850" spans="1:11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</row>
    <row r="851" spans="1:11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</row>
    <row r="852" spans="1:11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</row>
    <row r="853" spans="1:11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</row>
    <row r="854" spans="1:11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</row>
    <row r="855" spans="1:11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</row>
    <row r="856" spans="1:11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</row>
    <row r="857" spans="1:11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</row>
    <row r="858" spans="1:11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</row>
    <row r="859" spans="1:11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</row>
    <row r="860" spans="1:11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</row>
    <row r="861" spans="1:11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</row>
    <row r="862" spans="1:11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</row>
    <row r="863" spans="1:11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</row>
    <row r="864" spans="1:11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</row>
    <row r="865" spans="1:11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</row>
    <row r="866" spans="1:11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</row>
    <row r="867" spans="1:11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</row>
    <row r="868" spans="1:11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</row>
    <row r="869" spans="1:11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</row>
    <row r="870" spans="1:11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</row>
    <row r="871" spans="1:11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</row>
    <row r="872" spans="1:11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</row>
    <row r="873" spans="1:11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</row>
    <row r="874" spans="1:11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</row>
    <row r="875" spans="1:11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</row>
    <row r="876" spans="1:11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</row>
    <row r="877" spans="1:11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</row>
    <row r="878" spans="1:11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</row>
    <row r="879" spans="1:11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</row>
    <row r="880" spans="1:11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</row>
    <row r="881" spans="1:11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</row>
    <row r="882" spans="1:11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</row>
    <row r="883" spans="1:11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</row>
    <row r="884" spans="1:11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</row>
    <row r="885" spans="1:11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</row>
    <row r="886" spans="1:11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</row>
    <row r="887" spans="1:11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</row>
    <row r="888" spans="1:11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</row>
    <row r="889" spans="1:11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</row>
    <row r="890" spans="1:11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</row>
    <row r="891" spans="1:11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</row>
    <row r="892" spans="1:11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</row>
    <row r="893" spans="1:11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</row>
    <row r="894" spans="1:11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</row>
    <row r="895" spans="1:11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</row>
    <row r="896" spans="1:11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</row>
    <row r="897" spans="1:11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</row>
    <row r="898" spans="1:11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</row>
    <row r="899" spans="1:11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</row>
    <row r="900" spans="1:11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</row>
    <row r="901" spans="1:11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</row>
    <row r="902" spans="1:11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</row>
    <row r="903" spans="1:11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</row>
    <row r="904" spans="1:11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</row>
    <row r="905" spans="1:11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</row>
    <row r="906" spans="1:11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</row>
    <row r="907" spans="1:11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</row>
    <row r="908" spans="1:11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</row>
    <row r="909" spans="1:11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</row>
    <row r="910" spans="1:11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</row>
    <row r="911" spans="1:11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</row>
    <row r="912" spans="1:11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</row>
    <row r="913" spans="1:11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</row>
    <row r="914" spans="1:11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</row>
    <row r="915" spans="1:11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</row>
    <row r="916" spans="1:11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</row>
    <row r="917" spans="1:11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</row>
    <row r="918" spans="1:11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</row>
    <row r="919" spans="1:11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</row>
    <row r="920" spans="1:11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</row>
    <row r="921" spans="1:11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</row>
    <row r="922" spans="1:11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</row>
    <row r="923" spans="1:11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</row>
    <row r="924" spans="1:11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</row>
    <row r="925" spans="1:11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</row>
    <row r="926" spans="1:11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</row>
    <row r="927" spans="1:11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</row>
    <row r="928" spans="1:11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</row>
    <row r="929" spans="1:11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</row>
    <row r="930" spans="1:11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</row>
    <row r="931" spans="1:11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</row>
    <row r="932" spans="1:11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</row>
    <row r="933" spans="1:11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</row>
    <row r="934" spans="1:11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</row>
    <row r="935" spans="1:11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</row>
    <row r="936" spans="1:11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</row>
    <row r="937" spans="1:11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</row>
    <row r="938" spans="1:11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</row>
    <row r="939" spans="1:11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</row>
    <row r="940" spans="1:11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</row>
    <row r="941" spans="1:11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</row>
    <row r="942" spans="1:11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</row>
    <row r="943" spans="1:11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</row>
    <row r="944" spans="1:11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</row>
    <row r="945" spans="1:11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</row>
    <row r="946" spans="1:11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</row>
    <row r="947" spans="1:11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</row>
    <row r="948" spans="1:11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</row>
    <row r="949" spans="1:11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</row>
    <row r="950" spans="1:11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</row>
    <row r="951" spans="1:11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</row>
    <row r="952" spans="1:11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</row>
    <row r="953" spans="1:11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</row>
    <row r="954" spans="1:11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</row>
    <row r="955" spans="1:11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</row>
    <row r="956" spans="1:11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</row>
    <row r="957" spans="1:11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</row>
    <row r="958" spans="1:11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</row>
    <row r="959" spans="1:11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</row>
    <row r="960" spans="1:11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</row>
    <row r="961" spans="1:11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</row>
    <row r="962" spans="1:11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</row>
    <row r="963" spans="1:11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</row>
    <row r="964" spans="1:11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</row>
    <row r="965" spans="1:11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</row>
    <row r="966" spans="1:11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</row>
    <row r="967" spans="1:11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</row>
    <row r="968" spans="1:11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</row>
    <row r="969" spans="1:11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</row>
    <row r="970" spans="1:11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</row>
    <row r="971" spans="1:11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</row>
    <row r="972" spans="1:11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</row>
    <row r="973" spans="1:11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</row>
    <row r="974" spans="1:11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</row>
    <row r="975" spans="1:11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</row>
    <row r="976" spans="1:11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</row>
    <row r="977" spans="1:11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</row>
    <row r="978" spans="1:11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</row>
    <row r="979" spans="1:11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</row>
    <row r="980" spans="1:11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</row>
    <row r="981" spans="1:11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</row>
    <row r="982" spans="1:11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</row>
    <row r="983" spans="1:11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</row>
    <row r="984" spans="1:11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</row>
    <row r="985" spans="1:11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</row>
    <row r="986" spans="1:11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</row>
    <row r="987" spans="1:11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</row>
    <row r="988" spans="1:11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</row>
    <row r="989" spans="1:11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</row>
    <row r="990" spans="1:11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</row>
    <row r="991" spans="1:11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</row>
    <row r="992" spans="1:11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</row>
    <row r="993" spans="1:11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</row>
    <row r="994" spans="1:11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</row>
    <row r="995" spans="1:11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</row>
    <row r="996" spans="1:11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</row>
    <row r="997" spans="1:11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</row>
    <row r="998" spans="1:11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</row>
    <row r="999" spans="1:11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</row>
    <row r="1000" spans="1:11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</row>
    <row r="1001" spans="1:111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</row>
    <row r="1002" spans="1:111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</row>
    <row r="1003" spans="1:111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</row>
    <row r="1004" spans="1:111" x14ac:dyDescent="0.4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</row>
    <row r="1005" spans="1:111" x14ac:dyDescent="0.4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</row>
    <row r="1006" spans="1:111" x14ac:dyDescent="0.4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</row>
    <row r="1007" spans="1:111" x14ac:dyDescent="0.4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</row>
    <row r="1008" spans="1:111" x14ac:dyDescent="0.4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</row>
    <row r="1009" spans="1:111" x14ac:dyDescent="0.4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</row>
    <row r="1010" spans="1:111" x14ac:dyDescent="0.4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</row>
    <row r="1011" spans="1:111" x14ac:dyDescent="0.4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</row>
    <row r="1012" spans="1:111" x14ac:dyDescent="0.4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</row>
    <row r="1013" spans="1:111" x14ac:dyDescent="0.4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</row>
    <row r="1014" spans="1:111" x14ac:dyDescent="0.4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</row>
    <row r="1015" spans="1:111" x14ac:dyDescent="0.4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</row>
    <row r="1016" spans="1:111" x14ac:dyDescent="0.4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</row>
    <row r="1017" spans="1:111" x14ac:dyDescent="0.4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</row>
    <row r="1018" spans="1:111" x14ac:dyDescent="0.4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</row>
    <row r="1019" spans="1:111" x14ac:dyDescent="0.4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</row>
    <row r="1020" spans="1:111" x14ac:dyDescent="0.4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</row>
    <row r="1021" spans="1:111" x14ac:dyDescent="0.4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</row>
    <row r="1022" spans="1:111" x14ac:dyDescent="0.4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</row>
    <row r="1023" spans="1:111" x14ac:dyDescent="0.4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</row>
    <row r="1024" spans="1:111" x14ac:dyDescent="0.4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</row>
    <row r="1025" spans="1:111" x14ac:dyDescent="0.4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</row>
    <row r="1026" spans="1:111" x14ac:dyDescent="0.4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</row>
    <row r="1027" spans="1:111" x14ac:dyDescent="0.4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</row>
    <row r="1028" spans="1:111" x14ac:dyDescent="0.4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</row>
    <row r="1029" spans="1:111" x14ac:dyDescent="0.4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</row>
    <row r="1030" spans="1:111" x14ac:dyDescent="0.4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</row>
    <row r="1031" spans="1:111" x14ac:dyDescent="0.4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</row>
    <row r="1032" spans="1:111" x14ac:dyDescent="0.4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</row>
    <row r="1033" spans="1:111" x14ac:dyDescent="0.4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</row>
    <row r="1034" spans="1:111" x14ac:dyDescent="0.4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</row>
    <row r="1035" spans="1:111" x14ac:dyDescent="0.4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</row>
    <row r="1036" spans="1:111" x14ac:dyDescent="0.4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</row>
    <row r="1037" spans="1:111" x14ac:dyDescent="0.4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</row>
    <row r="1038" spans="1:111" x14ac:dyDescent="0.4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</row>
    <row r="1039" spans="1:111" x14ac:dyDescent="0.4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</row>
    <row r="1040" spans="1:111" x14ac:dyDescent="0.4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</row>
    <row r="1041" spans="1:111" x14ac:dyDescent="0.4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</row>
    <row r="1042" spans="1:111" x14ac:dyDescent="0.4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</row>
    <row r="1043" spans="1:111" x14ac:dyDescent="0.4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</row>
    <row r="1044" spans="1:111" x14ac:dyDescent="0.4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</row>
    <row r="1045" spans="1:111" x14ac:dyDescent="0.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</row>
    <row r="1046" spans="1:111" x14ac:dyDescent="0.4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</row>
    <row r="1047" spans="1:111" x14ac:dyDescent="0.4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</row>
    <row r="1048" spans="1:111" x14ac:dyDescent="0.4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</row>
    <row r="1049" spans="1:111" x14ac:dyDescent="0.4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</row>
    <row r="1050" spans="1:111" x14ac:dyDescent="0.4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</row>
    <row r="1051" spans="1:111" x14ac:dyDescent="0.4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</row>
    <row r="1052" spans="1:111" x14ac:dyDescent="0.4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</row>
    <row r="1053" spans="1:111" x14ac:dyDescent="0.4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</row>
    <row r="1054" spans="1:111" x14ac:dyDescent="0.4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</row>
    <row r="1055" spans="1:111" x14ac:dyDescent="0.4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</row>
    <row r="1056" spans="1:111" x14ac:dyDescent="0.4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</row>
    <row r="1057" spans="1:111" x14ac:dyDescent="0.4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</row>
    <row r="1058" spans="1:111" x14ac:dyDescent="0.4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</row>
    <row r="1059" spans="1:111" x14ac:dyDescent="0.4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</row>
    <row r="1060" spans="1:111" x14ac:dyDescent="0.4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</row>
    <row r="1061" spans="1:111" x14ac:dyDescent="0.4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</row>
    <row r="1062" spans="1:111" x14ac:dyDescent="0.4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</row>
    <row r="1063" spans="1:111" x14ac:dyDescent="0.4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</row>
    <row r="1064" spans="1:111" x14ac:dyDescent="0.4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</row>
    <row r="1065" spans="1:111" x14ac:dyDescent="0.4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</row>
    <row r="1066" spans="1:111" x14ac:dyDescent="0.4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</row>
    <row r="1067" spans="1:111" x14ac:dyDescent="0.4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</row>
    <row r="1068" spans="1:111" x14ac:dyDescent="0.4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</row>
    <row r="1069" spans="1:111" x14ac:dyDescent="0.4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</row>
    <row r="1070" spans="1:111" x14ac:dyDescent="0.4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</row>
    <row r="1071" spans="1:111" x14ac:dyDescent="0.4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</row>
    <row r="1072" spans="1:111" x14ac:dyDescent="0.4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</row>
    <row r="1073" spans="1:111" x14ac:dyDescent="0.4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</row>
    <row r="1074" spans="1:111" x14ac:dyDescent="0.4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</row>
    <row r="1075" spans="1:111" x14ac:dyDescent="0.4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</row>
    <row r="1076" spans="1:111" x14ac:dyDescent="0.4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</row>
    <row r="1077" spans="1:111" x14ac:dyDescent="0.4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</row>
    <row r="1078" spans="1:111" x14ac:dyDescent="0.4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</row>
    <row r="1079" spans="1:111" x14ac:dyDescent="0.4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</row>
    <row r="1080" spans="1:111" x14ac:dyDescent="0.4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</row>
    <row r="1081" spans="1:111" x14ac:dyDescent="0.4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</row>
    <row r="1082" spans="1:111" x14ac:dyDescent="0.4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</row>
    <row r="1083" spans="1:111" x14ac:dyDescent="0.4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</row>
    <row r="1084" spans="1:111" x14ac:dyDescent="0.4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</row>
    <row r="1085" spans="1:111" x14ac:dyDescent="0.4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</row>
    <row r="1086" spans="1:111" x14ac:dyDescent="0.4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</row>
    <row r="1087" spans="1:111" x14ac:dyDescent="0.4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</row>
    <row r="1088" spans="1:111" x14ac:dyDescent="0.4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</row>
    <row r="1089" spans="1:111" x14ac:dyDescent="0.4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</row>
    <row r="1090" spans="1:111" x14ac:dyDescent="0.4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</row>
    <row r="1091" spans="1:111" x14ac:dyDescent="0.4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</row>
    <row r="1092" spans="1:111" x14ac:dyDescent="0.4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</row>
    <row r="1093" spans="1:111" x14ac:dyDescent="0.4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</row>
    <row r="1094" spans="1:111" x14ac:dyDescent="0.4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</row>
    <row r="1095" spans="1:111" x14ac:dyDescent="0.4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</row>
    <row r="1096" spans="1:111" x14ac:dyDescent="0.4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</row>
    <row r="1097" spans="1:111" x14ac:dyDescent="0.4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</row>
    <row r="1098" spans="1:111" x14ac:dyDescent="0.4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</row>
    <row r="1099" spans="1:111" x14ac:dyDescent="0.4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</row>
    <row r="1100" spans="1:111" x14ac:dyDescent="0.4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</row>
    <row r="1101" spans="1:111" x14ac:dyDescent="0.4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</row>
    <row r="1102" spans="1:111" x14ac:dyDescent="0.4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</row>
    <row r="1103" spans="1:111" x14ac:dyDescent="0.4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</row>
    <row r="1104" spans="1:111" x14ac:dyDescent="0.4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</row>
    <row r="1105" spans="1:111" x14ac:dyDescent="0.4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</row>
    <row r="1106" spans="1:111" x14ac:dyDescent="0.4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</row>
    <row r="1107" spans="1:111" x14ac:dyDescent="0.4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</row>
    <row r="1108" spans="1:111" x14ac:dyDescent="0.4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</row>
    <row r="1109" spans="1:111" x14ac:dyDescent="0.4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</row>
    <row r="1110" spans="1:111" x14ac:dyDescent="0.4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</row>
    <row r="1111" spans="1:111" x14ac:dyDescent="0.4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</row>
    <row r="1112" spans="1:111" x14ac:dyDescent="0.4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</row>
    <row r="1113" spans="1:111" x14ac:dyDescent="0.4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</row>
    <row r="1114" spans="1:111" x14ac:dyDescent="0.4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</row>
    <row r="1115" spans="1:111" x14ac:dyDescent="0.4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</row>
    <row r="1116" spans="1:111" x14ac:dyDescent="0.4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</row>
    <row r="1117" spans="1:111" x14ac:dyDescent="0.4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</row>
    <row r="1118" spans="1:111" x14ac:dyDescent="0.4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</row>
    <row r="1119" spans="1:111" x14ac:dyDescent="0.4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</row>
    <row r="1120" spans="1:111" x14ac:dyDescent="0.4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</row>
    <row r="1121" spans="1:111" x14ac:dyDescent="0.4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</row>
    <row r="1122" spans="1:111" x14ac:dyDescent="0.4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</row>
    <row r="1123" spans="1:111" x14ac:dyDescent="0.4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</row>
    <row r="1124" spans="1:111" x14ac:dyDescent="0.4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</row>
    <row r="1125" spans="1:111" x14ac:dyDescent="0.4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</row>
    <row r="1126" spans="1:111" x14ac:dyDescent="0.4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</row>
    <row r="1127" spans="1:111" x14ac:dyDescent="0.4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</row>
    <row r="1128" spans="1:111" x14ac:dyDescent="0.4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</row>
    <row r="1129" spans="1:111" x14ac:dyDescent="0.4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</row>
    <row r="1130" spans="1:111" x14ac:dyDescent="0.4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</row>
    <row r="1131" spans="1:111" x14ac:dyDescent="0.4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</row>
    <row r="1132" spans="1:111" x14ac:dyDescent="0.4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</row>
    <row r="1133" spans="1:111" x14ac:dyDescent="0.4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</row>
    <row r="1134" spans="1:111" x14ac:dyDescent="0.4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</row>
    <row r="1135" spans="1:111" x14ac:dyDescent="0.4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</row>
    <row r="1136" spans="1:111" x14ac:dyDescent="0.4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</row>
    <row r="1137" spans="1:111" x14ac:dyDescent="0.4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</row>
    <row r="1138" spans="1:111" x14ac:dyDescent="0.4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</row>
    <row r="1139" spans="1:111" x14ac:dyDescent="0.4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</row>
    <row r="1140" spans="1:111" x14ac:dyDescent="0.4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</row>
    <row r="1141" spans="1:111" x14ac:dyDescent="0.4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</row>
    <row r="1142" spans="1:111" x14ac:dyDescent="0.4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</row>
    <row r="1143" spans="1:111" x14ac:dyDescent="0.4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</row>
    <row r="1144" spans="1:111" x14ac:dyDescent="0.4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</row>
    <row r="1145" spans="1:111" x14ac:dyDescent="0.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</row>
    <row r="1146" spans="1:111" x14ac:dyDescent="0.4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</row>
    <row r="1147" spans="1:111" x14ac:dyDescent="0.4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</row>
    <row r="1148" spans="1:111" x14ac:dyDescent="0.4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</row>
    <row r="1149" spans="1:111" x14ac:dyDescent="0.4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</row>
    <row r="1150" spans="1:111" x14ac:dyDescent="0.4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</row>
    <row r="1151" spans="1:111" x14ac:dyDescent="0.4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</row>
    <row r="1152" spans="1:111" x14ac:dyDescent="0.4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</row>
    <row r="1153" spans="1:111" x14ac:dyDescent="0.4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</row>
    <row r="1154" spans="1:111" x14ac:dyDescent="0.4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</row>
    <row r="1155" spans="1:111" x14ac:dyDescent="0.4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</row>
    <row r="1156" spans="1:111" x14ac:dyDescent="0.4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</row>
    <row r="1157" spans="1:111" x14ac:dyDescent="0.4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</row>
    <row r="1158" spans="1:111" x14ac:dyDescent="0.4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</row>
    <row r="1159" spans="1:111" x14ac:dyDescent="0.4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</row>
    <row r="1160" spans="1:111" x14ac:dyDescent="0.4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</row>
    <row r="1161" spans="1:111" x14ac:dyDescent="0.4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</row>
    <row r="1162" spans="1:111" x14ac:dyDescent="0.4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</row>
    <row r="1163" spans="1:111" x14ac:dyDescent="0.4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</row>
    <row r="1164" spans="1:111" x14ac:dyDescent="0.4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</row>
    <row r="1165" spans="1:111" x14ac:dyDescent="0.4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</row>
    <row r="1166" spans="1:111" x14ac:dyDescent="0.4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</row>
    <row r="1167" spans="1:111" x14ac:dyDescent="0.4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</row>
    <row r="1168" spans="1:111" x14ac:dyDescent="0.4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</row>
    <row r="1169" spans="1:111" x14ac:dyDescent="0.4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</row>
    <row r="1170" spans="1:111" x14ac:dyDescent="0.4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</row>
    <row r="1171" spans="1:111" x14ac:dyDescent="0.4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</row>
    <row r="1172" spans="1:111" x14ac:dyDescent="0.4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</row>
    <row r="1173" spans="1:111" x14ac:dyDescent="0.4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</row>
    <row r="1174" spans="1:111" x14ac:dyDescent="0.4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</row>
    <row r="1175" spans="1:111" x14ac:dyDescent="0.4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</row>
    <row r="1176" spans="1:111" x14ac:dyDescent="0.4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</row>
    <row r="1177" spans="1:111" x14ac:dyDescent="0.4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</row>
    <row r="1178" spans="1:111" x14ac:dyDescent="0.4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</row>
    <row r="1179" spans="1:111" x14ac:dyDescent="0.4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</row>
    <row r="1180" spans="1:111" x14ac:dyDescent="0.4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</row>
    <row r="1181" spans="1:111" x14ac:dyDescent="0.4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</row>
    <row r="1182" spans="1:111" x14ac:dyDescent="0.4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</row>
    <row r="1183" spans="1:111" x14ac:dyDescent="0.4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</row>
    <row r="1184" spans="1:111" x14ac:dyDescent="0.4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</row>
    <row r="1185" spans="1:111" x14ac:dyDescent="0.4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</row>
    <row r="1186" spans="1:111" x14ac:dyDescent="0.4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</row>
    <row r="1187" spans="1:111" x14ac:dyDescent="0.4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</row>
    <row r="1188" spans="1:111" x14ac:dyDescent="0.4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</row>
    <row r="1189" spans="1:111" x14ac:dyDescent="0.4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</row>
    <row r="1190" spans="1:111" x14ac:dyDescent="0.4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</row>
    <row r="1191" spans="1:111" x14ac:dyDescent="0.4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</row>
    <row r="1192" spans="1:111" x14ac:dyDescent="0.4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</row>
    <row r="1193" spans="1:111" x14ac:dyDescent="0.4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</row>
    <row r="1194" spans="1:111" x14ac:dyDescent="0.4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</row>
    <row r="1195" spans="1:111" x14ac:dyDescent="0.4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</row>
    <row r="1196" spans="1:111" x14ac:dyDescent="0.4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</row>
    <row r="1197" spans="1:111" x14ac:dyDescent="0.4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</row>
    <row r="1198" spans="1:111" x14ac:dyDescent="0.4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</row>
    <row r="1199" spans="1:111" x14ac:dyDescent="0.4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</row>
    <row r="1200" spans="1:111" x14ac:dyDescent="0.4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</row>
    <row r="1201" spans="1:111" x14ac:dyDescent="0.4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</row>
    <row r="1202" spans="1:111" x14ac:dyDescent="0.4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</row>
    <row r="1203" spans="1:111" x14ac:dyDescent="0.4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</row>
    <row r="1204" spans="1:111" x14ac:dyDescent="0.4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</row>
    <row r="1205" spans="1:111" x14ac:dyDescent="0.4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</row>
    <row r="1206" spans="1:111" x14ac:dyDescent="0.4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</row>
    <row r="1207" spans="1:111" x14ac:dyDescent="0.4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</row>
    <row r="1208" spans="1:111" x14ac:dyDescent="0.4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</row>
    <row r="1209" spans="1:111" x14ac:dyDescent="0.4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</row>
    <row r="1210" spans="1:111" x14ac:dyDescent="0.4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</row>
    <row r="1211" spans="1:111" x14ac:dyDescent="0.4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</row>
    <row r="1212" spans="1:111" x14ac:dyDescent="0.4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</row>
    <row r="1213" spans="1:111" x14ac:dyDescent="0.4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</row>
    <row r="1214" spans="1:111" x14ac:dyDescent="0.4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</row>
    <row r="1215" spans="1:111" x14ac:dyDescent="0.4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</row>
    <row r="1216" spans="1:111" x14ac:dyDescent="0.4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</row>
    <row r="1217" spans="1:111" x14ac:dyDescent="0.4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</row>
    <row r="1218" spans="1:111" x14ac:dyDescent="0.4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</row>
    <row r="1219" spans="1:111" x14ac:dyDescent="0.4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</row>
    <row r="1220" spans="1:111" x14ac:dyDescent="0.4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</row>
    <row r="1221" spans="1:111" x14ac:dyDescent="0.4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</row>
    <row r="1222" spans="1:111" x14ac:dyDescent="0.4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</row>
    <row r="1223" spans="1:111" x14ac:dyDescent="0.4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</row>
    <row r="1224" spans="1:111" x14ac:dyDescent="0.4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</row>
    <row r="1225" spans="1:111" x14ac:dyDescent="0.4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</row>
    <row r="1226" spans="1:111" x14ac:dyDescent="0.4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</row>
    <row r="1227" spans="1:111" x14ac:dyDescent="0.4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</row>
    <row r="1228" spans="1:111" x14ac:dyDescent="0.4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</row>
    <row r="1229" spans="1:111" x14ac:dyDescent="0.4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</row>
    <row r="1230" spans="1:111" x14ac:dyDescent="0.4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</row>
    <row r="1231" spans="1:111" x14ac:dyDescent="0.4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</row>
    <row r="1232" spans="1:111" x14ac:dyDescent="0.4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</row>
    <row r="1233" spans="1:111" x14ac:dyDescent="0.4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</row>
    <row r="1234" spans="1:111" x14ac:dyDescent="0.4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</row>
    <row r="1235" spans="1:111" x14ac:dyDescent="0.4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</row>
    <row r="1236" spans="1:111" x14ac:dyDescent="0.4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</row>
    <row r="1237" spans="1:111" x14ac:dyDescent="0.4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</row>
    <row r="1238" spans="1:111" x14ac:dyDescent="0.4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</row>
    <row r="1239" spans="1:111" x14ac:dyDescent="0.4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</row>
    <row r="1240" spans="1:111" x14ac:dyDescent="0.4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</row>
    <row r="1241" spans="1:111" x14ac:dyDescent="0.4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</row>
    <row r="1242" spans="1:111" x14ac:dyDescent="0.4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</row>
    <row r="1243" spans="1:111" x14ac:dyDescent="0.4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</row>
    <row r="1244" spans="1:111" x14ac:dyDescent="0.4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</row>
    <row r="1245" spans="1:111" x14ac:dyDescent="0.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</row>
    <row r="1246" spans="1:111" x14ac:dyDescent="0.4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</row>
    <row r="1247" spans="1:111" x14ac:dyDescent="0.4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</row>
    <row r="1248" spans="1:111" x14ac:dyDescent="0.4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</row>
    <row r="1249" spans="1:111" x14ac:dyDescent="0.4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</row>
    <row r="1250" spans="1:111" x14ac:dyDescent="0.4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</row>
    <row r="1251" spans="1:111" x14ac:dyDescent="0.4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</row>
    <row r="1252" spans="1:111" x14ac:dyDescent="0.4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</row>
    <row r="1253" spans="1:111" x14ac:dyDescent="0.4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</row>
    <row r="1254" spans="1:111" x14ac:dyDescent="0.4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</row>
    <row r="1255" spans="1:111" x14ac:dyDescent="0.4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</row>
    <row r="1256" spans="1:111" x14ac:dyDescent="0.4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</row>
    <row r="1257" spans="1:111" x14ac:dyDescent="0.4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</row>
    <row r="1258" spans="1:111" x14ac:dyDescent="0.4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</row>
    <row r="1259" spans="1:111" x14ac:dyDescent="0.4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</row>
    <row r="1260" spans="1:111" x14ac:dyDescent="0.4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</row>
    <row r="1261" spans="1:111" x14ac:dyDescent="0.4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</row>
    <row r="1262" spans="1:111" x14ac:dyDescent="0.4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</row>
    <row r="1263" spans="1:111" x14ac:dyDescent="0.4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</row>
    <row r="1264" spans="1:111" x14ac:dyDescent="0.4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</row>
    <row r="1265" spans="1:111" x14ac:dyDescent="0.4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</row>
    <row r="1266" spans="1:111" x14ac:dyDescent="0.4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</row>
    <row r="1267" spans="1:111" x14ac:dyDescent="0.4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</row>
    <row r="1268" spans="1:111" x14ac:dyDescent="0.4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</row>
    <row r="1269" spans="1:111" x14ac:dyDescent="0.4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</row>
    <row r="1270" spans="1:111" x14ac:dyDescent="0.4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</row>
    <row r="1271" spans="1:111" x14ac:dyDescent="0.4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</row>
    <row r="1272" spans="1:111" x14ac:dyDescent="0.4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</row>
    <row r="1273" spans="1:111" x14ac:dyDescent="0.4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</row>
    <row r="1274" spans="1:111" x14ac:dyDescent="0.4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</row>
    <row r="1275" spans="1:111" x14ac:dyDescent="0.4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</row>
    <row r="1276" spans="1:111" x14ac:dyDescent="0.4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</row>
    <row r="1277" spans="1:111" x14ac:dyDescent="0.4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</row>
    <row r="1278" spans="1:111" x14ac:dyDescent="0.4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</row>
    <row r="1279" spans="1:111" x14ac:dyDescent="0.4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</row>
    <row r="1280" spans="1:111" x14ac:dyDescent="0.4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</row>
    <row r="1281" spans="1:111" x14ac:dyDescent="0.4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</row>
    <row r="1282" spans="1:111" x14ac:dyDescent="0.4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</row>
    <row r="1283" spans="1:111" x14ac:dyDescent="0.4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</row>
    <row r="1284" spans="1:111" x14ac:dyDescent="0.4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</row>
    <row r="1285" spans="1:111" x14ac:dyDescent="0.4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</row>
    <row r="1286" spans="1:111" x14ac:dyDescent="0.4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</row>
    <row r="1287" spans="1:111" x14ac:dyDescent="0.4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</row>
    <row r="1288" spans="1:111" x14ac:dyDescent="0.4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</row>
    <row r="1289" spans="1:111" x14ac:dyDescent="0.4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</row>
    <row r="1290" spans="1:111" x14ac:dyDescent="0.4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</row>
    <row r="1291" spans="1:111" x14ac:dyDescent="0.4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</row>
    <row r="1292" spans="1:111" x14ac:dyDescent="0.4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</row>
    <row r="1293" spans="1:111" x14ac:dyDescent="0.4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</row>
    <row r="1294" spans="1:111" x14ac:dyDescent="0.4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</row>
    <row r="1295" spans="1:111" x14ac:dyDescent="0.4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</row>
    <row r="1296" spans="1:111" x14ac:dyDescent="0.4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</row>
    <row r="1297" spans="1:111" x14ac:dyDescent="0.4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</row>
    <row r="1298" spans="1:111" x14ac:dyDescent="0.4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</row>
    <row r="1299" spans="1:111" x14ac:dyDescent="0.4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</row>
    <row r="1300" spans="1:111" x14ac:dyDescent="0.4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</row>
    <row r="1301" spans="1:111" x14ac:dyDescent="0.4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</row>
    <row r="1302" spans="1:111" x14ac:dyDescent="0.4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</row>
    <row r="1303" spans="1:111" x14ac:dyDescent="0.4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</row>
    <row r="1304" spans="1:111" x14ac:dyDescent="0.4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</row>
    <row r="1305" spans="1:111" x14ac:dyDescent="0.4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</row>
    <row r="1306" spans="1:111" x14ac:dyDescent="0.4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</row>
    <row r="1307" spans="1:111" x14ac:dyDescent="0.4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</row>
    <row r="1308" spans="1:111" x14ac:dyDescent="0.4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</row>
    <row r="1309" spans="1:111" x14ac:dyDescent="0.4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</row>
    <row r="1310" spans="1:111" x14ac:dyDescent="0.4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</row>
    <row r="1311" spans="1:111" x14ac:dyDescent="0.4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</row>
    <row r="1312" spans="1:111" x14ac:dyDescent="0.4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</row>
    <row r="1313" spans="1:111" x14ac:dyDescent="0.4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</row>
    <row r="1314" spans="1:111" x14ac:dyDescent="0.4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</row>
    <row r="1315" spans="1:111" x14ac:dyDescent="0.4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</row>
    <row r="1316" spans="1:111" x14ac:dyDescent="0.4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</row>
    <row r="1317" spans="1:111" x14ac:dyDescent="0.4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</row>
    <row r="1318" spans="1:111" x14ac:dyDescent="0.4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</row>
    <row r="1319" spans="1:111" x14ac:dyDescent="0.4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</row>
    <row r="1320" spans="1:111" x14ac:dyDescent="0.4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</row>
    <row r="1321" spans="1:111" x14ac:dyDescent="0.4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</row>
    <row r="1322" spans="1:111" x14ac:dyDescent="0.4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</row>
    <row r="1323" spans="1:111" x14ac:dyDescent="0.4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</row>
    <row r="1324" spans="1:111" x14ac:dyDescent="0.4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</row>
    <row r="1325" spans="1:111" x14ac:dyDescent="0.4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</row>
    <row r="1326" spans="1:111" x14ac:dyDescent="0.4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</row>
    <row r="1327" spans="1:111" x14ac:dyDescent="0.4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</row>
    <row r="1328" spans="1:111" x14ac:dyDescent="0.4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</row>
    <row r="1329" spans="1:111" x14ac:dyDescent="0.4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</row>
    <row r="1330" spans="1:111" x14ac:dyDescent="0.4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</row>
    <row r="1331" spans="1:111" x14ac:dyDescent="0.4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</row>
    <row r="1332" spans="1:111" x14ac:dyDescent="0.4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</row>
    <row r="1333" spans="1:111" x14ac:dyDescent="0.4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</row>
    <row r="1334" spans="1:111" x14ac:dyDescent="0.4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</row>
    <row r="1335" spans="1:111" x14ac:dyDescent="0.4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</row>
    <row r="1336" spans="1:111" x14ac:dyDescent="0.4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</row>
    <row r="1337" spans="1:111" x14ac:dyDescent="0.4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</row>
    <row r="1338" spans="1:111" x14ac:dyDescent="0.4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</row>
    <row r="1339" spans="1:111" x14ac:dyDescent="0.4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</row>
    <row r="1340" spans="1:111" x14ac:dyDescent="0.4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</row>
    <row r="1341" spans="1:111" x14ac:dyDescent="0.4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</row>
    <row r="1342" spans="1:111" x14ac:dyDescent="0.4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</row>
    <row r="1343" spans="1:111" x14ac:dyDescent="0.4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</row>
    <row r="1344" spans="1:111" x14ac:dyDescent="0.4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</row>
    <row r="1345" spans="1:111" x14ac:dyDescent="0.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</row>
    <row r="1346" spans="1:111" x14ac:dyDescent="0.4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</row>
    <row r="1347" spans="1:111" x14ac:dyDescent="0.4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</row>
    <row r="1348" spans="1:111" x14ac:dyDescent="0.4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</row>
    <row r="1349" spans="1:111" x14ac:dyDescent="0.4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</row>
    <row r="1350" spans="1:111" x14ac:dyDescent="0.4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</row>
    <row r="1351" spans="1:111" x14ac:dyDescent="0.4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</row>
    <row r="1352" spans="1:111" x14ac:dyDescent="0.4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</row>
    <row r="1353" spans="1:111" x14ac:dyDescent="0.4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</row>
    <row r="1354" spans="1:111" x14ac:dyDescent="0.4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</row>
    <row r="1355" spans="1:111" x14ac:dyDescent="0.4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</row>
    <row r="1356" spans="1:111" x14ac:dyDescent="0.4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</row>
    <row r="1357" spans="1:111" x14ac:dyDescent="0.4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</row>
    <row r="1358" spans="1:111" x14ac:dyDescent="0.4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</row>
    <row r="1359" spans="1:111" x14ac:dyDescent="0.4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</row>
    <row r="1360" spans="1:111" x14ac:dyDescent="0.4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</row>
    <row r="1361" spans="1:111" x14ac:dyDescent="0.4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</row>
    <row r="1362" spans="1:111" x14ac:dyDescent="0.4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</row>
    <row r="1363" spans="1:111" x14ac:dyDescent="0.4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</row>
    <row r="1364" spans="1:111" x14ac:dyDescent="0.4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</row>
    <row r="1365" spans="1:111" x14ac:dyDescent="0.4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</row>
    <row r="1366" spans="1:111" x14ac:dyDescent="0.4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</row>
    <row r="1367" spans="1:111" x14ac:dyDescent="0.4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</row>
    <row r="1368" spans="1:111" x14ac:dyDescent="0.4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</row>
    <row r="1369" spans="1:111" x14ac:dyDescent="0.4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</row>
    <row r="1370" spans="1:111" x14ac:dyDescent="0.4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</row>
    <row r="1371" spans="1:111" x14ac:dyDescent="0.4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</row>
    <row r="1372" spans="1:111" x14ac:dyDescent="0.4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</row>
    <row r="1373" spans="1:111" x14ac:dyDescent="0.4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</row>
    <row r="1374" spans="1:111" x14ac:dyDescent="0.4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</row>
    <row r="1375" spans="1:111" x14ac:dyDescent="0.4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</row>
    <row r="1376" spans="1:111" x14ac:dyDescent="0.4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</row>
    <row r="1377" spans="1:111" x14ac:dyDescent="0.4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</row>
    <row r="1378" spans="1:111" x14ac:dyDescent="0.4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</row>
    <row r="1379" spans="1:111" x14ac:dyDescent="0.4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</row>
    <row r="1380" spans="1:111" x14ac:dyDescent="0.4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</row>
    <row r="1381" spans="1:111" x14ac:dyDescent="0.4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</row>
    <row r="1382" spans="1:111" x14ac:dyDescent="0.4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</row>
    <row r="1383" spans="1:111" x14ac:dyDescent="0.4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</row>
    <row r="1384" spans="1:111" x14ac:dyDescent="0.4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</row>
    <row r="1385" spans="1:111" x14ac:dyDescent="0.4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</row>
    <row r="1386" spans="1:111" x14ac:dyDescent="0.4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</row>
    <row r="1387" spans="1:111" x14ac:dyDescent="0.4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</row>
    <row r="1388" spans="1:111" x14ac:dyDescent="0.4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</row>
    <row r="1389" spans="1:111" x14ac:dyDescent="0.4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</row>
    <row r="1390" spans="1:111" x14ac:dyDescent="0.4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</row>
    <row r="1391" spans="1:111" x14ac:dyDescent="0.4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</row>
    <row r="1392" spans="1:111" x14ac:dyDescent="0.4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</row>
    <row r="1393" spans="1:111" x14ac:dyDescent="0.4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</row>
    <row r="1394" spans="1:111" x14ac:dyDescent="0.4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</row>
    <row r="1395" spans="1:111" x14ac:dyDescent="0.4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</row>
    <row r="1396" spans="1:111" x14ac:dyDescent="0.4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</row>
    <row r="1397" spans="1:111" x14ac:dyDescent="0.4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</row>
    <row r="1398" spans="1:111" x14ac:dyDescent="0.4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</row>
    <row r="1399" spans="1:111" x14ac:dyDescent="0.4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</row>
    <row r="1400" spans="1:111" x14ac:dyDescent="0.4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</row>
    <row r="1401" spans="1:111" x14ac:dyDescent="0.4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</row>
    <row r="1402" spans="1:111" x14ac:dyDescent="0.4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</row>
    <row r="1403" spans="1:111" x14ac:dyDescent="0.4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</row>
    <row r="1404" spans="1:111" x14ac:dyDescent="0.4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</row>
    <row r="1405" spans="1:111" x14ac:dyDescent="0.4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</row>
    <row r="1406" spans="1:111" x14ac:dyDescent="0.4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</row>
    <row r="1407" spans="1:111" x14ac:dyDescent="0.4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</row>
    <row r="1408" spans="1:111" x14ac:dyDescent="0.4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</row>
    <row r="1409" spans="1:111" x14ac:dyDescent="0.4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</row>
    <row r="1410" spans="1:111" x14ac:dyDescent="0.4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</row>
    <row r="1411" spans="1:111" x14ac:dyDescent="0.4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</row>
    <row r="1412" spans="1:111" x14ac:dyDescent="0.4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</row>
    <row r="1413" spans="1:111" x14ac:dyDescent="0.4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</row>
    <row r="1414" spans="1:111" x14ac:dyDescent="0.4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</row>
    <row r="1415" spans="1:111" x14ac:dyDescent="0.4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</row>
    <row r="1416" spans="1:111" x14ac:dyDescent="0.4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</row>
    <row r="1417" spans="1:111" x14ac:dyDescent="0.4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</row>
    <row r="1418" spans="1:111" x14ac:dyDescent="0.4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</row>
    <row r="1419" spans="1:111" x14ac:dyDescent="0.4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</row>
    <row r="1420" spans="1:111" x14ac:dyDescent="0.4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</row>
    <row r="1421" spans="1:111" x14ac:dyDescent="0.4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</row>
    <row r="1422" spans="1:111" x14ac:dyDescent="0.4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</row>
    <row r="1423" spans="1:111" x14ac:dyDescent="0.4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</row>
    <row r="1424" spans="1:111" x14ac:dyDescent="0.4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</row>
    <row r="1425" spans="1:111" x14ac:dyDescent="0.4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</row>
    <row r="1426" spans="1:111" x14ac:dyDescent="0.4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</row>
    <row r="1427" spans="1:111" x14ac:dyDescent="0.4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</row>
    <row r="1428" spans="1:111" x14ac:dyDescent="0.4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</row>
    <row r="1429" spans="1:111" x14ac:dyDescent="0.4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</row>
    <row r="1430" spans="1:111" x14ac:dyDescent="0.4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</row>
    <row r="1431" spans="1:111" x14ac:dyDescent="0.4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</row>
    <row r="1432" spans="1:111" x14ac:dyDescent="0.4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</row>
    <row r="1433" spans="1:111" x14ac:dyDescent="0.4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</row>
    <row r="1434" spans="1:111" x14ac:dyDescent="0.4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</row>
    <row r="1435" spans="1:111" x14ac:dyDescent="0.4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</row>
    <row r="1436" spans="1:111" x14ac:dyDescent="0.4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</row>
    <row r="1437" spans="1:111" x14ac:dyDescent="0.4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</row>
    <row r="1438" spans="1:111" x14ac:dyDescent="0.4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</row>
    <row r="1439" spans="1:111" x14ac:dyDescent="0.4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</row>
    <row r="1440" spans="1:111" x14ac:dyDescent="0.4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</row>
    <row r="1441" spans="1:111" x14ac:dyDescent="0.4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</row>
    <row r="1442" spans="1:111" x14ac:dyDescent="0.4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</row>
    <row r="1443" spans="1:111" x14ac:dyDescent="0.4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</row>
    <row r="1444" spans="1:111" x14ac:dyDescent="0.4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</row>
    <row r="1445" spans="1:111" x14ac:dyDescent="0.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</row>
    <row r="1446" spans="1:111" x14ac:dyDescent="0.4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</row>
    <row r="1447" spans="1:111" x14ac:dyDescent="0.4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</row>
    <row r="1448" spans="1:111" x14ac:dyDescent="0.4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</row>
    <row r="1449" spans="1:111" x14ac:dyDescent="0.4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</row>
    <row r="1450" spans="1:111" x14ac:dyDescent="0.4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</row>
    <row r="1451" spans="1:111" x14ac:dyDescent="0.4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</row>
    <row r="1452" spans="1:111" x14ac:dyDescent="0.4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</row>
    <row r="1453" spans="1:111" x14ac:dyDescent="0.4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</row>
    <row r="1454" spans="1:111" x14ac:dyDescent="0.4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</row>
    <row r="1455" spans="1:111" x14ac:dyDescent="0.4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</row>
    <row r="1456" spans="1:111" x14ac:dyDescent="0.4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</row>
    <row r="1457" spans="1:111" x14ac:dyDescent="0.4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</row>
    <row r="1458" spans="1:111" x14ac:dyDescent="0.4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</row>
    <row r="1459" spans="1:111" x14ac:dyDescent="0.4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</row>
    <row r="1460" spans="1:111" x14ac:dyDescent="0.4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</row>
    <row r="1461" spans="1:111" x14ac:dyDescent="0.4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</row>
    <row r="1462" spans="1:111" x14ac:dyDescent="0.4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</row>
    <row r="1463" spans="1:111" x14ac:dyDescent="0.4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</row>
    <row r="1464" spans="1:111" x14ac:dyDescent="0.4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</row>
    <row r="1465" spans="1:111" x14ac:dyDescent="0.4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</row>
    <row r="1466" spans="1:111" x14ac:dyDescent="0.4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</row>
    <row r="1467" spans="1:111" x14ac:dyDescent="0.4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</row>
    <row r="1468" spans="1:111" x14ac:dyDescent="0.4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</row>
    <row r="1469" spans="1:111" x14ac:dyDescent="0.4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</row>
    <row r="1470" spans="1:111" x14ac:dyDescent="0.4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</row>
    <row r="1471" spans="1:111" x14ac:dyDescent="0.4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</row>
    <row r="1472" spans="1:111" x14ac:dyDescent="0.4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</row>
    <row r="1473" spans="1:111" x14ac:dyDescent="0.4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</row>
    <row r="1474" spans="1:111" x14ac:dyDescent="0.4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</row>
    <row r="1475" spans="1:111" x14ac:dyDescent="0.4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</row>
    <row r="1476" spans="1:111" x14ac:dyDescent="0.4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</row>
    <row r="1477" spans="1:111" x14ac:dyDescent="0.4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</row>
    <row r="1478" spans="1:111" x14ac:dyDescent="0.4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</row>
    <row r="1479" spans="1:111" x14ac:dyDescent="0.4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</row>
    <row r="1480" spans="1:111" x14ac:dyDescent="0.4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</row>
    <row r="1481" spans="1:111" x14ac:dyDescent="0.4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</row>
    <row r="1482" spans="1:111" x14ac:dyDescent="0.4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</row>
    <row r="1483" spans="1:111" x14ac:dyDescent="0.4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</row>
    <row r="1484" spans="1:111" x14ac:dyDescent="0.4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</row>
    <row r="1485" spans="1:111" x14ac:dyDescent="0.4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</row>
    <row r="1486" spans="1:111" x14ac:dyDescent="0.4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</row>
    <row r="1487" spans="1:111" x14ac:dyDescent="0.4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</row>
    <row r="1488" spans="1:111" x14ac:dyDescent="0.4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</row>
    <row r="1489" spans="1:111" x14ac:dyDescent="0.4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</row>
    <row r="1490" spans="1:111" x14ac:dyDescent="0.4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</row>
    <row r="1491" spans="1:111" x14ac:dyDescent="0.4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</row>
    <row r="1492" spans="1:111" x14ac:dyDescent="0.4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</row>
    <row r="1493" spans="1:111" x14ac:dyDescent="0.4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</row>
    <row r="1494" spans="1:111" x14ac:dyDescent="0.4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</row>
    <row r="1495" spans="1:111" x14ac:dyDescent="0.4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</row>
    <row r="1496" spans="1:111" x14ac:dyDescent="0.4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</row>
    <row r="1497" spans="1:111" x14ac:dyDescent="0.4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</row>
    <row r="1498" spans="1:111" x14ac:dyDescent="0.4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</row>
    <row r="1499" spans="1:111" x14ac:dyDescent="0.4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</row>
    <row r="1500" spans="1:111" x14ac:dyDescent="0.4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</row>
    <row r="1501" spans="1:111" x14ac:dyDescent="0.4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</row>
    <row r="1502" spans="1:111" x14ac:dyDescent="0.4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</row>
    <row r="1503" spans="1:111" x14ac:dyDescent="0.4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</row>
    <row r="1504" spans="1:111" x14ac:dyDescent="0.4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</row>
    <row r="1505" spans="1:111" x14ac:dyDescent="0.4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</row>
    <row r="1506" spans="1:111" x14ac:dyDescent="0.4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</row>
    <row r="1507" spans="1:111" x14ac:dyDescent="0.4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</row>
    <row r="1508" spans="1:111" x14ac:dyDescent="0.4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</row>
    <row r="1509" spans="1:111" x14ac:dyDescent="0.4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</row>
    <row r="1510" spans="1:111" x14ac:dyDescent="0.4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</row>
    <row r="1511" spans="1:111" x14ac:dyDescent="0.4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</row>
    <row r="1512" spans="1:111" x14ac:dyDescent="0.4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</row>
    <row r="1513" spans="1:111" x14ac:dyDescent="0.4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</row>
    <row r="1514" spans="1:111" x14ac:dyDescent="0.4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</row>
    <row r="1515" spans="1:111" x14ac:dyDescent="0.4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</row>
    <row r="1516" spans="1:111" x14ac:dyDescent="0.4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</row>
    <row r="1517" spans="1:111" x14ac:dyDescent="0.4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</row>
    <row r="1518" spans="1:111" x14ac:dyDescent="0.4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</row>
    <row r="1519" spans="1:111" x14ac:dyDescent="0.4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</row>
    <row r="1520" spans="1:111" x14ac:dyDescent="0.4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</row>
    <row r="1521" spans="1:111" x14ac:dyDescent="0.4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</row>
    <row r="1522" spans="1:111" x14ac:dyDescent="0.4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</row>
    <row r="1523" spans="1:111" x14ac:dyDescent="0.4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</row>
    <row r="1524" spans="1:111" x14ac:dyDescent="0.4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</row>
    <row r="1525" spans="1:111" x14ac:dyDescent="0.4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</row>
    <row r="1526" spans="1:111" x14ac:dyDescent="0.4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</row>
    <row r="1527" spans="1:111" x14ac:dyDescent="0.4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</row>
    <row r="1528" spans="1:111" x14ac:dyDescent="0.4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</row>
    <row r="1529" spans="1:111" x14ac:dyDescent="0.4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</row>
    <row r="1530" spans="1:111" x14ac:dyDescent="0.4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</row>
    <row r="1531" spans="1:111" x14ac:dyDescent="0.4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</row>
    <row r="1532" spans="1:111" x14ac:dyDescent="0.4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</row>
    <row r="1533" spans="1:111" x14ac:dyDescent="0.4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</row>
    <row r="1534" spans="1:111" x14ac:dyDescent="0.4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</row>
    <row r="1535" spans="1:111" x14ac:dyDescent="0.4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</row>
    <row r="1536" spans="1:111" x14ac:dyDescent="0.4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</row>
    <row r="1537" spans="1:111" x14ac:dyDescent="0.4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</row>
    <row r="1538" spans="1:111" x14ac:dyDescent="0.4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</row>
    <row r="1539" spans="1:111" x14ac:dyDescent="0.4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</row>
    <row r="1540" spans="1:111" x14ac:dyDescent="0.4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</row>
    <row r="1541" spans="1:111" x14ac:dyDescent="0.4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</row>
    <row r="1542" spans="1:111" x14ac:dyDescent="0.4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</row>
    <row r="1543" spans="1:111" x14ac:dyDescent="0.4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</row>
    <row r="1544" spans="1:111" x14ac:dyDescent="0.4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</row>
    <row r="1545" spans="1:111" x14ac:dyDescent="0.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</row>
    <row r="1546" spans="1:111" x14ac:dyDescent="0.4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</row>
    <row r="1547" spans="1:111" x14ac:dyDescent="0.4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</row>
    <row r="1548" spans="1:111" x14ac:dyDescent="0.4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</row>
    <row r="1549" spans="1:111" x14ac:dyDescent="0.4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</row>
    <row r="1550" spans="1:111" x14ac:dyDescent="0.4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</row>
    <row r="1551" spans="1:111" x14ac:dyDescent="0.4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</row>
    <row r="1552" spans="1:111" x14ac:dyDescent="0.4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</row>
    <row r="1553" spans="1:111" x14ac:dyDescent="0.4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</row>
    <row r="1554" spans="1:111" x14ac:dyDescent="0.4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</row>
    <row r="1555" spans="1:111" x14ac:dyDescent="0.4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</row>
    <row r="1556" spans="1:111" x14ac:dyDescent="0.4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</row>
    <row r="1557" spans="1:111" x14ac:dyDescent="0.4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</row>
    <row r="1558" spans="1:111" x14ac:dyDescent="0.4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</row>
    <row r="1559" spans="1:111" x14ac:dyDescent="0.4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</row>
    <row r="1560" spans="1:111" x14ac:dyDescent="0.4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</row>
    <row r="1561" spans="1:111" x14ac:dyDescent="0.4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</row>
    <row r="1562" spans="1:111" x14ac:dyDescent="0.4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</row>
    <row r="1563" spans="1:111" x14ac:dyDescent="0.4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</row>
    <row r="1564" spans="1:111" x14ac:dyDescent="0.4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</row>
    <row r="1565" spans="1:111" x14ac:dyDescent="0.4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</row>
    <row r="1566" spans="1:111" x14ac:dyDescent="0.4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</row>
    <row r="1567" spans="1:111" x14ac:dyDescent="0.4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</row>
    <row r="1568" spans="1:111" x14ac:dyDescent="0.4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</row>
    <row r="1569" spans="1:111" x14ac:dyDescent="0.4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</row>
    <row r="1570" spans="1:111" x14ac:dyDescent="0.4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</row>
    <row r="1571" spans="1:111" x14ac:dyDescent="0.4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</row>
    <row r="1572" spans="1:111" x14ac:dyDescent="0.4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</row>
    <row r="1573" spans="1:111" x14ac:dyDescent="0.4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</row>
    <row r="1574" spans="1:111" x14ac:dyDescent="0.4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</row>
    <row r="1575" spans="1:111" x14ac:dyDescent="0.4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</row>
    <row r="1576" spans="1:111" x14ac:dyDescent="0.4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</row>
    <row r="1577" spans="1:111" x14ac:dyDescent="0.4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</row>
    <row r="1578" spans="1:111" x14ac:dyDescent="0.4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</row>
    <row r="1579" spans="1:111" x14ac:dyDescent="0.4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</row>
    <row r="1580" spans="1:111" x14ac:dyDescent="0.4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</row>
    <row r="1581" spans="1:111" x14ac:dyDescent="0.4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</row>
    <row r="1582" spans="1:111" x14ac:dyDescent="0.4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</row>
    <row r="1583" spans="1:111" x14ac:dyDescent="0.4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</row>
    <row r="1584" spans="1:111" x14ac:dyDescent="0.4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</row>
    <row r="1585" spans="1:111" x14ac:dyDescent="0.4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</row>
    <row r="1586" spans="1:111" x14ac:dyDescent="0.4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</row>
    <row r="1587" spans="1:111" x14ac:dyDescent="0.4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</row>
    <row r="1588" spans="1:111" x14ac:dyDescent="0.4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</row>
    <row r="1589" spans="1:111" x14ac:dyDescent="0.4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</row>
    <row r="1590" spans="1:111" x14ac:dyDescent="0.4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</row>
    <row r="1591" spans="1:111" x14ac:dyDescent="0.4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</row>
    <row r="1592" spans="1:111" x14ac:dyDescent="0.4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</row>
    <row r="1593" spans="1:111" x14ac:dyDescent="0.4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</row>
    <row r="1594" spans="1:111" x14ac:dyDescent="0.4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</row>
    <row r="1595" spans="1:111" x14ac:dyDescent="0.4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</row>
    <row r="1596" spans="1:111" x14ac:dyDescent="0.4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</row>
    <row r="1597" spans="1:111" x14ac:dyDescent="0.4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</row>
    <row r="1598" spans="1:111" x14ac:dyDescent="0.4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</row>
    <row r="1599" spans="1:111" x14ac:dyDescent="0.4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</row>
    <row r="1600" spans="1:111" x14ac:dyDescent="0.4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</row>
    <row r="1601" spans="1:111" x14ac:dyDescent="0.4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</row>
    <row r="1602" spans="1:111" x14ac:dyDescent="0.4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</row>
    <row r="1603" spans="1:111" x14ac:dyDescent="0.4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</row>
    <row r="1604" spans="1:111" x14ac:dyDescent="0.4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</row>
    <row r="1605" spans="1:111" x14ac:dyDescent="0.4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</row>
    <row r="1606" spans="1:111" x14ac:dyDescent="0.4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</row>
    <row r="1607" spans="1:111" x14ac:dyDescent="0.4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</row>
    <row r="1608" spans="1:111" x14ac:dyDescent="0.4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</row>
    <row r="1609" spans="1:111" x14ac:dyDescent="0.4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</row>
    <row r="1610" spans="1:111" x14ac:dyDescent="0.4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</row>
    <row r="1611" spans="1:111" x14ac:dyDescent="0.4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</row>
    <row r="1612" spans="1:111" x14ac:dyDescent="0.4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</row>
    <row r="1613" spans="1:111" x14ac:dyDescent="0.4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</row>
    <row r="1614" spans="1:111" x14ac:dyDescent="0.4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</row>
    <row r="1615" spans="1:111" x14ac:dyDescent="0.4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</row>
    <row r="1616" spans="1:111" x14ac:dyDescent="0.4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</row>
    <row r="1617" spans="1:111" x14ac:dyDescent="0.4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</row>
    <row r="1618" spans="1:111" x14ac:dyDescent="0.4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</row>
    <row r="1619" spans="1:111" x14ac:dyDescent="0.4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</row>
    <row r="1620" spans="1:111" x14ac:dyDescent="0.4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</row>
    <row r="1621" spans="1:111" x14ac:dyDescent="0.4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</row>
    <row r="1622" spans="1:111" x14ac:dyDescent="0.4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</row>
    <row r="1623" spans="1:111" x14ac:dyDescent="0.4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</row>
    <row r="1624" spans="1:111" x14ac:dyDescent="0.4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</row>
    <row r="1625" spans="1:111" x14ac:dyDescent="0.4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</row>
    <row r="1626" spans="1:111" x14ac:dyDescent="0.4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</row>
    <row r="1627" spans="1:111" x14ac:dyDescent="0.4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</row>
    <row r="1628" spans="1:111" x14ac:dyDescent="0.4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</row>
    <row r="1629" spans="1:111" x14ac:dyDescent="0.4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</row>
    <row r="1630" spans="1:111" x14ac:dyDescent="0.4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</row>
    <row r="1631" spans="1:111" x14ac:dyDescent="0.4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</row>
    <row r="1632" spans="1:111" x14ac:dyDescent="0.4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</row>
    <row r="1633" spans="1:111" x14ac:dyDescent="0.4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</row>
    <row r="1634" spans="1:111" x14ac:dyDescent="0.4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</row>
    <row r="1635" spans="1:111" x14ac:dyDescent="0.4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</row>
    <row r="1636" spans="1:111" x14ac:dyDescent="0.4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</row>
    <row r="1637" spans="1:111" x14ac:dyDescent="0.4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</row>
    <row r="1638" spans="1:111" x14ac:dyDescent="0.4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</row>
    <row r="1639" spans="1:111" x14ac:dyDescent="0.4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</row>
    <row r="1640" spans="1:111" x14ac:dyDescent="0.4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</row>
    <row r="1641" spans="1:111" x14ac:dyDescent="0.4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</row>
    <row r="1642" spans="1:111" x14ac:dyDescent="0.4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</row>
    <row r="1643" spans="1:111" x14ac:dyDescent="0.4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  <c r="DG1643" s="1"/>
    </row>
    <row r="1644" spans="1:111" x14ac:dyDescent="0.4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  <c r="DC1644" s="1"/>
      <c r="DD1644" s="1"/>
      <c r="DE1644" s="1"/>
      <c r="DF1644" s="1"/>
      <c r="DG1644" s="1"/>
    </row>
    <row r="1645" spans="1:111" x14ac:dyDescent="0.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  <c r="DC1645" s="1"/>
      <c r="DD1645" s="1"/>
      <c r="DE1645" s="1"/>
      <c r="DF1645" s="1"/>
      <c r="DG1645" s="1"/>
    </row>
    <row r="1646" spans="1:111" x14ac:dyDescent="0.4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  <c r="DG1646" s="1"/>
    </row>
    <row r="1647" spans="1:111" x14ac:dyDescent="0.4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  <c r="DG1647" s="1"/>
    </row>
    <row r="1648" spans="1:111" x14ac:dyDescent="0.4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  <c r="DC1648" s="1"/>
      <c r="DD1648" s="1"/>
      <c r="DE1648" s="1"/>
      <c r="DF1648" s="1"/>
      <c r="DG1648" s="1"/>
    </row>
    <row r="1649" spans="1:111" x14ac:dyDescent="0.4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  <c r="DC1649" s="1"/>
      <c r="DD1649" s="1"/>
      <c r="DE1649" s="1"/>
      <c r="DF1649" s="1"/>
      <c r="DG1649" s="1"/>
    </row>
    <row r="1650" spans="1:111" x14ac:dyDescent="0.4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  <c r="DC1650" s="1"/>
      <c r="DD1650" s="1"/>
      <c r="DE1650" s="1"/>
      <c r="DF1650" s="1"/>
      <c r="DG1650" s="1"/>
    </row>
    <row r="1651" spans="1:111" x14ac:dyDescent="0.4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  <c r="DC1651" s="1"/>
      <c r="DD1651" s="1"/>
      <c r="DE1651" s="1"/>
      <c r="DF1651" s="1"/>
      <c r="DG1651" s="1"/>
    </row>
    <row r="1652" spans="1:111" x14ac:dyDescent="0.4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  <c r="DC1652" s="1"/>
      <c r="DD1652" s="1"/>
      <c r="DE1652" s="1"/>
      <c r="DF1652" s="1"/>
      <c r="DG1652" s="1"/>
    </row>
    <row r="1653" spans="1:111" x14ac:dyDescent="0.4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  <c r="DC1653" s="1"/>
      <c r="DD1653" s="1"/>
      <c r="DE1653" s="1"/>
      <c r="DF1653" s="1"/>
      <c r="DG1653" s="1"/>
    </row>
    <row r="1654" spans="1:111" x14ac:dyDescent="0.4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  <c r="DC1654" s="1"/>
      <c r="DD1654" s="1"/>
      <c r="DE1654" s="1"/>
      <c r="DF1654" s="1"/>
      <c r="DG1654" s="1"/>
    </row>
    <row r="1655" spans="1:111" x14ac:dyDescent="0.4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  <c r="DC1655" s="1"/>
      <c r="DD1655" s="1"/>
      <c r="DE1655" s="1"/>
      <c r="DF1655" s="1"/>
      <c r="DG1655" s="1"/>
    </row>
    <row r="1656" spans="1:111" x14ac:dyDescent="0.4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  <c r="DC1656" s="1"/>
      <c r="DD1656" s="1"/>
      <c r="DE1656" s="1"/>
      <c r="DF1656" s="1"/>
      <c r="DG1656" s="1"/>
    </row>
    <row r="1657" spans="1:111" x14ac:dyDescent="0.4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  <c r="DC1657" s="1"/>
      <c r="DD1657" s="1"/>
      <c r="DE1657" s="1"/>
      <c r="DF1657" s="1"/>
      <c r="DG1657" s="1"/>
    </row>
    <row r="1658" spans="1:111" x14ac:dyDescent="0.4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  <c r="DG1658" s="1"/>
    </row>
    <row r="1659" spans="1:111" x14ac:dyDescent="0.4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  <c r="DG1659" s="1"/>
    </row>
    <row r="1660" spans="1:111" x14ac:dyDescent="0.4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</row>
    <row r="1661" spans="1:111" x14ac:dyDescent="0.4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  <c r="DG1661" s="1"/>
    </row>
    <row r="1662" spans="1:111" x14ac:dyDescent="0.4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  <c r="DG1662" s="1"/>
    </row>
    <row r="1663" spans="1:111" x14ac:dyDescent="0.4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  <c r="DG1663" s="1"/>
    </row>
    <row r="1664" spans="1:111" x14ac:dyDescent="0.4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</row>
    <row r="1665" spans="1:111" x14ac:dyDescent="0.4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  <c r="DG1665" s="1"/>
    </row>
    <row r="1666" spans="1:111" x14ac:dyDescent="0.4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  <c r="DG1666" s="1"/>
    </row>
    <row r="1667" spans="1:111" x14ac:dyDescent="0.4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  <c r="DG1667" s="1"/>
    </row>
    <row r="1668" spans="1:111" x14ac:dyDescent="0.4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  <c r="DG1668" s="1"/>
    </row>
    <row r="1669" spans="1:111" x14ac:dyDescent="0.4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  <c r="DG1669" s="1"/>
    </row>
    <row r="1670" spans="1:111" x14ac:dyDescent="0.4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  <c r="DG1670" s="1"/>
    </row>
    <row r="1671" spans="1:111" x14ac:dyDescent="0.4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  <c r="DG1671" s="1"/>
    </row>
    <row r="1672" spans="1:111" x14ac:dyDescent="0.4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  <c r="DG1672" s="1"/>
    </row>
    <row r="1673" spans="1:111" x14ac:dyDescent="0.4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  <c r="DG1673" s="1"/>
    </row>
    <row r="1674" spans="1:111" x14ac:dyDescent="0.4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  <c r="DG1674" s="1"/>
    </row>
    <row r="1675" spans="1:111" x14ac:dyDescent="0.4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</row>
    <row r="1676" spans="1:111" x14ac:dyDescent="0.4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  <c r="DG1676" s="1"/>
    </row>
    <row r="1677" spans="1:111" x14ac:dyDescent="0.4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  <c r="DG1677" s="1"/>
    </row>
    <row r="1678" spans="1:111" x14ac:dyDescent="0.4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  <c r="DG1678" s="1"/>
    </row>
    <row r="1679" spans="1:111" x14ac:dyDescent="0.4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</row>
    <row r="1680" spans="1:111" x14ac:dyDescent="0.4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  <c r="DG1680" s="1"/>
    </row>
    <row r="1681" spans="1:111" x14ac:dyDescent="0.4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  <c r="DG1681" s="1"/>
    </row>
    <row r="1682" spans="1:111" x14ac:dyDescent="0.4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  <c r="DG1682" s="1"/>
    </row>
    <row r="1683" spans="1:111" x14ac:dyDescent="0.4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  <c r="DG1683" s="1"/>
    </row>
    <row r="1684" spans="1:111" x14ac:dyDescent="0.4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  <c r="DG1684" s="1"/>
    </row>
    <row r="1685" spans="1:111" x14ac:dyDescent="0.4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</row>
    <row r="1686" spans="1:111" x14ac:dyDescent="0.4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  <c r="DG1686" s="1"/>
    </row>
    <row r="1687" spans="1:111" x14ac:dyDescent="0.4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  <c r="DG1687" s="1"/>
    </row>
    <row r="1688" spans="1:111" x14ac:dyDescent="0.4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</row>
    <row r="1689" spans="1:111" x14ac:dyDescent="0.4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</row>
    <row r="1690" spans="1:111" x14ac:dyDescent="0.4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  <c r="DG1690" s="1"/>
    </row>
    <row r="1691" spans="1:111" x14ac:dyDescent="0.4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  <c r="DG1691" s="1"/>
    </row>
    <row r="1692" spans="1:111" x14ac:dyDescent="0.4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</row>
    <row r="1693" spans="1:111" x14ac:dyDescent="0.4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</row>
    <row r="1694" spans="1:111" x14ac:dyDescent="0.4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  <c r="DG1694" s="1"/>
    </row>
    <row r="1695" spans="1:111" x14ac:dyDescent="0.4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</row>
    <row r="1696" spans="1:111" x14ac:dyDescent="0.4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</row>
    <row r="1697" spans="1:111" x14ac:dyDescent="0.4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  <c r="DG1697" s="1"/>
    </row>
    <row r="1698" spans="1:111" x14ac:dyDescent="0.4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  <c r="DG1698" s="1"/>
    </row>
    <row r="1699" spans="1:111" x14ac:dyDescent="0.4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</row>
    <row r="1700" spans="1:111" x14ac:dyDescent="0.4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</row>
    <row r="1701" spans="1:111" x14ac:dyDescent="0.4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</row>
    <row r="1702" spans="1:111" x14ac:dyDescent="0.4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</row>
    <row r="1703" spans="1:111" x14ac:dyDescent="0.4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</row>
    <row r="1704" spans="1:111" x14ac:dyDescent="0.4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</row>
    <row r="1705" spans="1:111" x14ac:dyDescent="0.4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</row>
    <row r="1706" spans="1:111" x14ac:dyDescent="0.4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</row>
    <row r="1707" spans="1:111" x14ac:dyDescent="0.4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  <c r="DG1707" s="1"/>
    </row>
    <row r="1708" spans="1:111" x14ac:dyDescent="0.4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  <c r="DG1708" s="1"/>
    </row>
    <row r="1709" spans="1:111" x14ac:dyDescent="0.4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</row>
    <row r="1710" spans="1:111" x14ac:dyDescent="0.4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</row>
    <row r="1711" spans="1:111" x14ac:dyDescent="0.4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</row>
    <row r="1712" spans="1:111" x14ac:dyDescent="0.4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</row>
    <row r="1713" spans="1:111" x14ac:dyDescent="0.4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</row>
    <row r="1714" spans="1:111" x14ac:dyDescent="0.4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</row>
    <row r="1715" spans="1:111" x14ac:dyDescent="0.4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</row>
    <row r="1716" spans="1:111" x14ac:dyDescent="0.4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</row>
    <row r="1717" spans="1:111" x14ac:dyDescent="0.4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</row>
    <row r="1718" spans="1:111" x14ac:dyDescent="0.4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</row>
    <row r="1719" spans="1:111" x14ac:dyDescent="0.4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</row>
    <row r="1720" spans="1:111" x14ac:dyDescent="0.4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</row>
    <row r="1721" spans="1:111" x14ac:dyDescent="0.4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</row>
    <row r="1722" spans="1:111" x14ac:dyDescent="0.4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</row>
    <row r="1723" spans="1:111" x14ac:dyDescent="0.4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</row>
    <row r="1724" spans="1:111" x14ac:dyDescent="0.4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</row>
    <row r="1725" spans="1:111" x14ac:dyDescent="0.4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</row>
    <row r="1726" spans="1:111" x14ac:dyDescent="0.4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</row>
    <row r="1727" spans="1:111" x14ac:dyDescent="0.4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</row>
    <row r="1728" spans="1:111" x14ac:dyDescent="0.4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</row>
    <row r="1729" spans="1:111" x14ac:dyDescent="0.4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</row>
    <row r="1730" spans="1:111" x14ac:dyDescent="0.4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</row>
    <row r="1731" spans="1:111" x14ac:dyDescent="0.4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</row>
    <row r="1732" spans="1:111" x14ac:dyDescent="0.4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</row>
    <row r="1733" spans="1:111" x14ac:dyDescent="0.4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</row>
    <row r="1734" spans="1:111" x14ac:dyDescent="0.4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</row>
    <row r="1735" spans="1:111" x14ac:dyDescent="0.4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</row>
    <row r="1736" spans="1:111" x14ac:dyDescent="0.4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</row>
    <row r="1737" spans="1:111" x14ac:dyDescent="0.4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</row>
    <row r="1738" spans="1:111" x14ac:dyDescent="0.4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</row>
    <row r="1739" spans="1:111" x14ac:dyDescent="0.4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</row>
    <row r="1740" spans="1:111" x14ac:dyDescent="0.4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</row>
    <row r="1741" spans="1:111" x14ac:dyDescent="0.4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</row>
    <row r="1742" spans="1:111" x14ac:dyDescent="0.4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</row>
    <row r="1743" spans="1:111" x14ac:dyDescent="0.4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</row>
    <row r="1744" spans="1:111" x14ac:dyDescent="0.4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</row>
    <row r="1745" spans="1:111" x14ac:dyDescent="0.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</row>
    <row r="1746" spans="1:111" x14ac:dyDescent="0.4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</row>
    <row r="1747" spans="1:111" x14ac:dyDescent="0.4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</row>
    <row r="1748" spans="1:111" x14ac:dyDescent="0.4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</row>
    <row r="1749" spans="1:111" x14ac:dyDescent="0.4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</row>
    <row r="1750" spans="1:111" x14ac:dyDescent="0.4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</row>
    <row r="1751" spans="1:111" x14ac:dyDescent="0.4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</row>
    <row r="1752" spans="1:111" x14ac:dyDescent="0.4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</row>
    <row r="1753" spans="1:111" x14ac:dyDescent="0.4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</row>
    <row r="1754" spans="1:111" x14ac:dyDescent="0.4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</row>
    <row r="1755" spans="1:111" x14ac:dyDescent="0.4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</row>
    <row r="1756" spans="1:111" x14ac:dyDescent="0.4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</row>
    <row r="1757" spans="1:111" x14ac:dyDescent="0.4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</row>
    <row r="1758" spans="1:111" x14ac:dyDescent="0.4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</row>
    <row r="1759" spans="1:111" x14ac:dyDescent="0.4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</row>
    <row r="1760" spans="1:111" x14ac:dyDescent="0.4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</row>
    <row r="1761" spans="1:111" x14ac:dyDescent="0.4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</row>
    <row r="1762" spans="1:111" x14ac:dyDescent="0.4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</row>
    <row r="1763" spans="1:111" x14ac:dyDescent="0.4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</row>
    <row r="1764" spans="1:111" x14ac:dyDescent="0.4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</row>
    <row r="1765" spans="1:111" x14ac:dyDescent="0.4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</row>
    <row r="1766" spans="1:111" x14ac:dyDescent="0.4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</row>
    <row r="1767" spans="1:111" x14ac:dyDescent="0.4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</row>
    <row r="1768" spans="1:111" x14ac:dyDescent="0.4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</row>
    <row r="1769" spans="1:111" x14ac:dyDescent="0.4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</row>
    <row r="1770" spans="1:111" x14ac:dyDescent="0.4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  <c r="DG1770" s="1"/>
    </row>
    <row r="1771" spans="1:111" x14ac:dyDescent="0.4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  <c r="DG1771" s="1"/>
    </row>
    <row r="1772" spans="1:111" x14ac:dyDescent="0.4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</row>
    <row r="1773" spans="1:111" x14ac:dyDescent="0.4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</row>
    <row r="1774" spans="1:111" x14ac:dyDescent="0.4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</row>
    <row r="1775" spans="1:111" x14ac:dyDescent="0.4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</row>
    <row r="1776" spans="1:111" x14ac:dyDescent="0.4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</row>
    <row r="1777" spans="1:111" x14ac:dyDescent="0.4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</row>
    <row r="1778" spans="1:111" x14ac:dyDescent="0.4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</row>
    <row r="1779" spans="1:111" x14ac:dyDescent="0.4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</row>
    <row r="1780" spans="1:111" x14ac:dyDescent="0.4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</row>
    <row r="1781" spans="1:111" x14ac:dyDescent="0.4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</row>
    <row r="1782" spans="1:111" x14ac:dyDescent="0.4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</row>
    <row r="1783" spans="1:111" x14ac:dyDescent="0.4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</row>
    <row r="1784" spans="1:111" x14ac:dyDescent="0.4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</row>
    <row r="1785" spans="1:111" x14ac:dyDescent="0.4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</row>
    <row r="1786" spans="1:111" x14ac:dyDescent="0.4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</row>
    <row r="1787" spans="1:111" x14ac:dyDescent="0.4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</row>
    <row r="1788" spans="1:111" x14ac:dyDescent="0.4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</row>
    <row r="1789" spans="1:111" x14ac:dyDescent="0.4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</row>
    <row r="1790" spans="1:111" x14ac:dyDescent="0.4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</row>
    <row r="1791" spans="1:111" x14ac:dyDescent="0.4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</row>
    <row r="1792" spans="1:111" x14ac:dyDescent="0.4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</row>
    <row r="1793" spans="1:111" x14ac:dyDescent="0.4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</row>
    <row r="1794" spans="1:111" x14ac:dyDescent="0.4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</row>
    <row r="1795" spans="1:111" x14ac:dyDescent="0.4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</row>
    <row r="1796" spans="1:111" x14ac:dyDescent="0.4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</row>
    <row r="1797" spans="1:111" x14ac:dyDescent="0.4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</row>
    <row r="1798" spans="1:111" x14ac:dyDescent="0.4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</row>
    <row r="1799" spans="1:111" x14ac:dyDescent="0.4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</row>
    <row r="1800" spans="1:111" x14ac:dyDescent="0.4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</row>
    <row r="1801" spans="1:111" x14ac:dyDescent="0.4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</row>
    <row r="1802" spans="1:111" x14ac:dyDescent="0.4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</row>
    <row r="1803" spans="1:111" x14ac:dyDescent="0.4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</row>
    <row r="1804" spans="1:111" x14ac:dyDescent="0.4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</row>
    <row r="1805" spans="1:111" x14ac:dyDescent="0.4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</row>
    <row r="1806" spans="1:111" x14ac:dyDescent="0.4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</row>
    <row r="1807" spans="1:111" x14ac:dyDescent="0.4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</row>
    <row r="1808" spans="1:111" x14ac:dyDescent="0.4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</row>
    <row r="1809" spans="1:111" x14ac:dyDescent="0.4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</row>
    <row r="1810" spans="1:111" x14ac:dyDescent="0.4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</row>
    <row r="1811" spans="1:111" x14ac:dyDescent="0.4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</row>
    <row r="1812" spans="1:111" x14ac:dyDescent="0.4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</row>
    <row r="1813" spans="1:111" x14ac:dyDescent="0.4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</row>
    <row r="1814" spans="1:111" x14ac:dyDescent="0.4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</row>
    <row r="1815" spans="1:111" x14ac:dyDescent="0.4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</row>
    <row r="1816" spans="1:111" x14ac:dyDescent="0.4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</row>
    <row r="1817" spans="1:111" x14ac:dyDescent="0.4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</row>
    <row r="1818" spans="1:111" x14ac:dyDescent="0.4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</row>
    <row r="1819" spans="1:111" x14ac:dyDescent="0.4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</row>
    <row r="1820" spans="1:111" x14ac:dyDescent="0.4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</row>
    <row r="1821" spans="1:111" x14ac:dyDescent="0.4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</row>
    <row r="1822" spans="1:111" x14ac:dyDescent="0.4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</row>
    <row r="1823" spans="1:111" x14ac:dyDescent="0.4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</row>
    <row r="1824" spans="1:111" x14ac:dyDescent="0.4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</row>
    <row r="1825" spans="1:111" x14ac:dyDescent="0.4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</row>
    <row r="1826" spans="1:111" x14ac:dyDescent="0.4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</row>
    <row r="1827" spans="1:111" x14ac:dyDescent="0.4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</row>
    <row r="1828" spans="1:111" x14ac:dyDescent="0.4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</row>
    <row r="1829" spans="1:111" x14ac:dyDescent="0.4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</row>
    <row r="1830" spans="1:111" x14ac:dyDescent="0.4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</row>
    <row r="1831" spans="1:111" x14ac:dyDescent="0.4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</row>
    <row r="1832" spans="1:111" x14ac:dyDescent="0.4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</row>
    <row r="1833" spans="1:111" x14ac:dyDescent="0.4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</row>
    <row r="1834" spans="1:111" x14ac:dyDescent="0.4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</row>
    <row r="1835" spans="1:111" x14ac:dyDescent="0.4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</row>
    <row r="1836" spans="1:111" x14ac:dyDescent="0.4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</row>
    <row r="1837" spans="1:111" x14ac:dyDescent="0.4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</row>
    <row r="1838" spans="1:111" x14ac:dyDescent="0.4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</row>
    <row r="1839" spans="1:111" x14ac:dyDescent="0.4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</row>
    <row r="1840" spans="1:111" x14ac:dyDescent="0.4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</row>
    <row r="1841" spans="1:111" x14ac:dyDescent="0.4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</row>
    <row r="1842" spans="1:111" x14ac:dyDescent="0.4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</row>
    <row r="1843" spans="1:111" x14ac:dyDescent="0.4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</row>
    <row r="1844" spans="1:111" x14ac:dyDescent="0.4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</row>
    <row r="1845" spans="1:111" x14ac:dyDescent="0.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</row>
    <row r="1846" spans="1:111" x14ac:dyDescent="0.4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</row>
    <row r="1847" spans="1:111" x14ac:dyDescent="0.4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  <c r="DG1847" s="1"/>
    </row>
    <row r="1848" spans="1:111" x14ac:dyDescent="0.4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  <c r="DG1848" s="1"/>
    </row>
    <row r="1849" spans="1:111" x14ac:dyDescent="0.4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</row>
    <row r="1850" spans="1:111" x14ac:dyDescent="0.4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</row>
    <row r="1851" spans="1:111" x14ac:dyDescent="0.4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</row>
    <row r="1852" spans="1:111" x14ac:dyDescent="0.4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</row>
    <row r="1853" spans="1:111" x14ac:dyDescent="0.4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</row>
    <row r="1854" spans="1:111" x14ac:dyDescent="0.4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</row>
    <row r="1855" spans="1:111" x14ac:dyDescent="0.4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</row>
    <row r="1856" spans="1:111" x14ac:dyDescent="0.4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</row>
    <row r="1857" spans="1:111" x14ac:dyDescent="0.4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</row>
    <row r="1858" spans="1:111" x14ac:dyDescent="0.4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</row>
    <row r="1859" spans="1:111" x14ac:dyDescent="0.4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</row>
    <row r="1860" spans="1:111" x14ac:dyDescent="0.4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</row>
    <row r="1861" spans="1:111" x14ac:dyDescent="0.4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</row>
    <row r="1862" spans="1:111" x14ac:dyDescent="0.4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</row>
    <row r="1863" spans="1:111" x14ac:dyDescent="0.4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</row>
    <row r="1864" spans="1:111" x14ac:dyDescent="0.4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</row>
    <row r="1865" spans="1:111" x14ac:dyDescent="0.4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</row>
    <row r="1866" spans="1:111" x14ac:dyDescent="0.4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</row>
    <row r="1867" spans="1:111" x14ac:dyDescent="0.4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</row>
    <row r="1868" spans="1:111" x14ac:dyDescent="0.4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</row>
    <row r="1869" spans="1:111" x14ac:dyDescent="0.4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</row>
    <row r="1870" spans="1:111" x14ac:dyDescent="0.4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</row>
    <row r="1871" spans="1:111" x14ac:dyDescent="0.4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</row>
    <row r="1872" spans="1:111" x14ac:dyDescent="0.4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</row>
    <row r="1873" spans="1:111" x14ac:dyDescent="0.4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</row>
    <row r="1874" spans="1:111" x14ac:dyDescent="0.4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</row>
    <row r="1875" spans="1:111" x14ac:dyDescent="0.4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</row>
    <row r="1876" spans="1:111" x14ac:dyDescent="0.4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</row>
    <row r="1877" spans="1:111" x14ac:dyDescent="0.4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</row>
    <row r="1878" spans="1:111" x14ac:dyDescent="0.4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</row>
    <row r="1879" spans="1:111" x14ac:dyDescent="0.4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</row>
    <row r="1880" spans="1:111" x14ac:dyDescent="0.4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</row>
    <row r="1881" spans="1:111" x14ac:dyDescent="0.4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</row>
    <row r="1882" spans="1:111" x14ac:dyDescent="0.4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</row>
    <row r="1883" spans="1:111" x14ac:dyDescent="0.4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</row>
    <row r="1884" spans="1:111" x14ac:dyDescent="0.4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</row>
    <row r="1885" spans="1:111" x14ac:dyDescent="0.4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</row>
    <row r="1886" spans="1:111" x14ac:dyDescent="0.4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</row>
    <row r="1887" spans="1:111" x14ac:dyDescent="0.4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</row>
    <row r="1888" spans="1:111" x14ac:dyDescent="0.4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  <c r="DG1888" s="1"/>
    </row>
    <row r="1889" spans="1:111" x14ac:dyDescent="0.4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  <c r="DG1889" s="1"/>
    </row>
    <row r="1890" spans="1:111" x14ac:dyDescent="0.4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  <c r="DG1890" s="1"/>
    </row>
    <row r="1891" spans="1:111" x14ac:dyDescent="0.4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</row>
    <row r="1892" spans="1:111" x14ac:dyDescent="0.4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  <c r="DG1892" s="1"/>
    </row>
    <row r="1893" spans="1:111" x14ac:dyDescent="0.4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  <c r="DG1893" s="1"/>
    </row>
    <row r="1894" spans="1:111" x14ac:dyDescent="0.4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  <c r="DG1894" s="1"/>
    </row>
    <row r="1895" spans="1:111" x14ac:dyDescent="0.4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</row>
    <row r="1896" spans="1:111" x14ac:dyDescent="0.4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  <c r="DG1896" s="1"/>
    </row>
    <row r="1897" spans="1:111" x14ac:dyDescent="0.4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</row>
    <row r="1898" spans="1:111" x14ac:dyDescent="0.4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  <c r="DC1898" s="1"/>
      <c r="DD1898" s="1"/>
      <c r="DE1898" s="1"/>
      <c r="DF1898" s="1"/>
      <c r="DG1898" s="1"/>
    </row>
    <row r="1899" spans="1:111" x14ac:dyDescent="0.4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  <c r="DG1899" s="1"/>
    </row>
    <row r="1900" spans="1:111" x14ac:dyDescent="0.4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  <c r="DG1900" s="1"/>
    </row>
    <row r="1901" spans="1:111" x14ac:dyDescent="0.4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  <c r="DG1901" s="1"/>
    </row>
    <row r="1902" spans="1:111" x14ac:dyDescent="0.4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  <c r="DF1902" s="1"/>
      <c r="DG1902" s="1"/>
    </row>
    <row r="1903" spans="1:111" x14ac:dyDescent="0.4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  <c r="DG1903" s="1"/>
    </row>
    <row r="1904" spans="1:111" x14ac:dyDescent="0.4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</row>
    <row r="1905" spans="1:111" x14ac:dyDescent="0.4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  <c r="DC1905" s="1"/>
      <c r="DD1905" s="1"/>
      <c r="DE1905" s="1"/>
      <c r="DF1905" s="1"/>
      <c r="DG1905" s="1"/>
    </row>
    <row r="1906" spans="1:111" x14ac:dyDescent="0.4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</row>
    <row r="1907" spans="1:111" x14ac:dyDescent="0.4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</row>
    <row r="1908" spans="1:111" x14ac:dyDescent="0.4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  <c r="DG1908" s="1"/>
    </row>
    <row r="1909" spans="1:111" x14ac:dyDescent="0.4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  <c r="DC1909" s="1"/>
      <c r="DD1909" s="1"/>
      <c r="DE1909" s="1"/>
      <c r="DF1909" s="1"/>
      <c r="DG1909" s="1"/>
    </row>
    <row r="1910" spans="1:111" x14ac:dyDescent="0.4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  <c r="DG1910" s="1"/>
    </row>
    <row r="1911" spans="1:111" x14ac:dyDescent="0.4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</row>
    <row r="1912" spans="1:111" x14ac:dyDescent="0.4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  <c r="DC1912" s="1"/>
      <c r="DD1912" s="1"/>
      <c r="DE1912" s="1"/>
      <c r="DF1912" s="1"/>
      <c r="DG1912" s="1"/>
    </row>
    <row r="1913" spans="1:111" x14ac:dyDescent="0.4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  <c r="DC1913" s="1"/>
      <c r="DD1913" s="1"/>
      <c r="DE1913" s="1"/>
      <c r="DF1913" s="1"/>
      <c r="DG1913" s="1"/>
    </row>
    <row r="1914" spans="1:111" x14ac:dyDescent="0.4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</row>
    <row r="1915" spans="1:111" x14ac:dyDescent="0.4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</row>
    <row r="1916" spans="1:111" x14ac:dyDescent="0.4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</row>
    <row r="1917" spans="1:111" x14ac:dyDescent="0.4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</row>
    <row r="1918" spans="1:111" x14ac:dyDescent="0.4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</row>
    <row r="1919" spans="1:111" x14ac:dyDescent="0.4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</row>
    <row r="1920" spans="1:111" x14ac:dyDescent="0.4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  <c r="DG1920" s="1"/>
    </row>
    <row r="1921" spans="1:111" x14ac:dyDescent="0.4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  <c r="DG1921" s="1"/>
    </row>
    <row r="1922" spans="1:111" x14ac:dyDescent="0.4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  <c r="DG1922" s="1"/>
    </row>
    <row r="1923" spans="1:111" x14ac:dyDescent="0.4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  <c r="DG1923" s="1"/>
    </row>
    <row r="1924" spans="1:111" x14ac:dyDescent="0.4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  <c r="DC1924" s="1"/>
      <c r="DD1924" s="1"/>
      <c r="DE1924" s="1"/>
      <c r="DF1924" s="1"/>
      <c r="DG1924" s="1"/>
    </row>
    <row r="1925" spans="1:111" x14ac:dyDescent="0.4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  <c r="DC1925" s="1"/>
      <c r="DD1925" s="1"/>
      <c r="DE1925" s="1"/>
      <c r="DF1925" s="1"/>
      <c r="DG1925" s="1"/>
    </row>
    <row r="1926" spans="1:111" x14ac:dyDescent="0.4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  <c r="DC1926" s="1"/>
      <c r="DD1926" s="1"/>
      <c r="DE1926" s="1"/>
      <c r="DF1926" s="1"/>
      <c r="DG1926" s="1"/>
    </row>
    <row r="1927" spans="1:111" x14ac:dyDescent="0.4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  <c r="DC1927" s="1"/>
      <c r="DD1927" s="1"/>
      <c r="DE1927" s="1"/>
      <c r="DF1927" s="1"/>
      <c r="DG1927" s="1"/>
    </row>
    <row r="1928" spans="1:111" x14ac:dyDescent="0.4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  <c r="DC1928" s="1"/>
      <c r="DD1928" s="1"/>
      <c r="DE1928" s="1"/>
      <c r="DF1928" s="1"/>
      <c r="DG1928" s="1"/>
    </row>
    <row r="1929" spans="1:111" x14ac:dyDescent="0.4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  <c r="DC1929" s="1"/>
      <c r="DD1929" s="1"/>
      <c r="DE1929" s="1"/>
      <c r="DF1929" s="1"/>
      <c r="DG1929" s="1"/>
    </row>
    <row r="1930" spans="1:111" x14ac:dyDescent="0.4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  <c r="DC1930" s="1"/>
      <c r="DD1930" s="1"/>
      <c r="DE1930" s="1"/>
      <c r="DF1930" s="1"/>
      <c r="DG1930" s="1"/>
    </row>
    <row r="1931" spans="1:111" x14ac:dyDescent="0.4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  <c r="DC1931" s="1"/>
      <c r="DD1931" s="1"/>
      <c r="DE1931" s="1"/>
      <c r="DF1931" s="1"/>
      <c r="DG1931" s="1"/>
    </row>
    <row r="1932" spans="1:111" x14ac:dyDescent="0.4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  <c r="DC1932" s="1"/>
      <c r="DD1932" s="1"/>
      <c r="DE1932" s="1"/>
      <c r="DF1932" s="1"/>
      <c r="DG1932" s="1"/>
    </row>
    <row r="1933" spans="1:111" x14ac:dyDescent="0.4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  <c r="DC1933" s="1"/>
      <c r="DD1933" s="1"/>
      <c r="DE1933" s="1"/>
      <c r="DF1933" s="1"/>
      <c r="DG1933" s="1"/>
    </row>
    <row r="1934" spans="1:111" x14ac:dyDescent="0.4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  <c r="DC1934" s="1"/>
      <c r="DD1934" s="1"/>
      <c r="DE1934" s="1"/>
      <c r="DF1934" s="1"/>
      <c r="DG1934" s="1"/>
    </row>
    <row r="1935" spans="1:111" x14ac:dyDescent="0.4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  <c r="DC1935" s="1"/>
      <c r="DD1935" s="1"/>
      <c r="DE1935" s="1"/>
      <c r="DF1935" s="1"/>
      <c r="DG1935" s="1"/>
    </row>
    <row r="1936" spans="1:111" x14ac:dyDescent="0.4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1"/>
      <c r="DA1936" s="1"/>
      <c r="DB1936" s="1"/>
      <c r="DC1936" s="1"/>
      <c r="DD1936" s="1"/>
      <c r="DE1936" s="1"/>
      <c r="DF1936" s="1"/>
      <c r="DG1936" s="1"/>
    </row>
    <row r="1937" spans="1:111" x14ac:dyDescent="0.4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  <c r="CW1937" s="1"/>
      <c r="CX1937" s="1"/>
      <c r="CY1937" s="1"/>
      <c r="CZ1937" s="1"/>
      <c r="DA1937" s="1"/>
      <c r="DB1937" s="1"/>
      <c r="DC1937" s="1"/>
      <c r="DD1937" s="1"/>
      <c r="DE1937" s="1"/>
      <c r="DF1937" s="1"/>
      <c r="DG1937" s="1"/>
    </row>
    <row r="1938" spans="1:111" x14ac:dyDescent="0.4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  <c r="CW1938" s="1"/>
      <c r="CX1938" s="1"/>
      <c r="CY1938" s="1"/>
      <c r="CZ1938" s="1"/>
      <c r="DA1938" s="1"/>
      <c r="DB1938" s="1"/>
      <c r="DC1938" s="1"/>
      <c r="DD1938" s="1"/>
      <c r="DE1938" s="1"/>
      <c r="DF1938" s="1"/>
      <c r="DG1938" s="1"/>
    </row>
    <row r="1939" spans="1:111" x14ac:dyDescent="0.4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  <c r="DC1939" s="1"/>
      <c r="DD1939" s="1"/>
      <c r="DE1939" s="1"/>
      <c r="DF1939" s="1"/>
      <c r="DG1939" s="1"/>
    </row>
    <row r="1940" spans="1:111" x14ac:dyDescent="0.4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  <c r="DC1940" s="1"/>
      <c r="DD1940" s="1"/>
      <c r="DE1940" s="1"/>
      <c r="DF1940" s="1"/>
      <c r="DG1940" s="1"/>
    </row>
    <row r="1941" spans="1:111" x14ac:dyDescent="0.4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1"/>
      <c r="DA1941" s="1"/>
      <c r="DB1941" s="1"/>
      <c r="DC1941" s="1"/>
      <c r="DD1941" s="1"/>
      <c r="DE1941" s="1"/>
      <c r="DF1941" s="1"/>
      <c r="DG1941" s="1"/>
    </row>
    <row r="1942" spans="1:111" x14ac:dyDescent="0.4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1"/>
      <c r="DA1942" s="1"/>
      <c r="DB1942" s="1"/>
      <c r="DC1942" s="1"/>
      <c r="DD1942" s="1"/>
      <c r="DE1942" s="1"/>
      <c r="DF1942" s="1"/>
      <c r="DG1942" s="1"/>
    </row>
    <row r="1943" spans="1:111" x14ac:dyDescent="0.4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1"/>
      <c r="DA1943" s="1"/>
      <c r="DB1943" s="1"/>
      <c r="DC1943" s="1"/>
      <c r="DD1943" s="1"/>
      <c r="DE1943" s="1"/>
      <c r="DF1943" s="1"/>
      <c r="DG1943" s="1"/>
    </row>
    <row r="1944" spans="1:111" x14ac:dyDescent="0.4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1"/>
      <c r="DA1944" s="1"/>
      <c r="DB1944" s="1"/>
      <c r="DC1944" s="1"/>
      <c r="DD1944" s="1"/>
      <c r="DE1944" s="1"/>
      <c r="DF1944" s="1"/>
      <c r="DG1944" s="1"/>
    </row>
    <row r="1945" spans="1:111" x14ac:dyDescent="0.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1"/>
      <c r="DA1945" s="1"/>
      <c r="DB1945" s="1"/>
      <c r="DC1945" s="1"/>
      <c r="DD1945" s="1"/>
      <c r="DE1945" s="1"/>
      <c r="DF1945" s="1"/>
      <c r="DG1945" s="1"/>
    </row>
    <row r="1946" spans="1:111" x14ac:dyDescent="0.4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  <c r="CW1946" s="1"/>
      <c r="CX1946" s="1"/>
      <c r="CY1946" s="1"/>
      <c r="CZ1946" s="1"/>
      <c r="DA1946" s="1"/>
      <c r="DB1946" s="1"/>
      <c r="DC1946" s="1"/>
      <c r="DD1946" s="1"/>
      <c r="DE1946" s="1"/>
      <c r="DF1946" s="1"/>
      <c r="DG1946" s="1"/>
    </row>
    <row r="1947" spans="1:111" x14ac:dyDescent="0.4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  <c r="CW1947" s="1"/>
      <c r="CX1947" s="1"/>
      <c r="CY1947" s="1"/>
      <c r="CZ1947" s="1"/>
      <c r="DA1947" s="1"/>
      <c r="DB1947" s="1"/>
      <c r="DC1947" s="1"/>
      <c r="DD1947" s="1"/>
      <c r="DE1947" s="1"/>
      <c r="DF1947" s="1"/>
      <c r="DG1947" s="1"/>
    </row>
    <row r="1948" spans="1:111" x14ac:dyDescent="0.4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  <c r="CW1948" s="1"/>
      <c r="CX1948" s="1"/>
      <c r="CY1948" s="1"/>
      <c r="CZ1948" s="1"/>
      <c r="DA1948" s="1"/>
      <c r="DB1948" s="1"/>
      <c r="DC1948" s="1"/>
      <c r="DD1948" s="1"/>
      <c r="DE1948" s="1"/>
      <c r="DF1948" s="1"/>
      <c r="DG1948" s="1"/>
    </row>
    <row r="1949" spans="1:111" x14ac:dyDescent="0.4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  <c r="CW1949" s="1"/>
      <c r="CX1949" s="1"/>
      <c r="CY1949" s="1"/>
      <c r="CZ1949" s="1"/>
      <c r="DA1949" s="1"/>
      <c r="DB1949" s="1"/>
      <c r="DC1949" s="1"/>
      <c r="DD1949" s="1"/>
      <c r="DE1949" s="1"/>
      <c r="DF1949" s="1"/>
      <c r="DG1949" s="1"/>
    </row>
    <row r="1950" spans="1:111" x14ac:dyDescent="0.4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  <c r="CW1950" s="1"/>
      <c r="CX1950" s="1"/>
      <c r="CY1950" s="1"/>
      <c r="CZ1950" s="1"/>
      <c r="DA1950" s="1"/>
      <c r="DB1950" s="1"/>
      <c r="DC1950" s="1"/>
      <c r="DD1950" s="1"/>
      <c r="DE1950" s="1"/>
      <c r="DF1950" s="1"/>
      <c r="DG1950" s="1"/>
    </row>
    <row r="1951" spans="1:111" x14ac:dyDescent="0.4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  <c r="CW1951" s="1"/>
      <c r="CX1951" s="1"/>
      <c r="CY1951" s="1"/>
      <c r="CZ1951" s="1"/>
      <c r="DA1951" s="1"/>
      <c r="DB1951" s="1"/>
      <c r="DC1951" s="1"/>
      <c r="DD1951" s="1"/>
      <c r="DE1951" s="1"/>
      <c r="DF1951" s="1"/>
      <c r="DG1951" s="1"/>
    </row>
    <row r="1952" spans="1:111" x14ac:dyDescent="0.4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  <c r="CW1952" s="1"/>
      <c r="CX1952" s="1"/>
      <c r="CY1952" s="1"/>
      <c r="CZ1952" s="1"/>
      <c r="DA1952" s="1"/>
      <c r="DB1952" s="1"/>
      <c r="DC1952" s="1"/>
      <c r="DD1952" s="1"/>
      <c r="DE1952" s="1"/>
      <c r="DF1952" s="1"/>
      <c r="DG1952" s="1"/>
    </row>
    <row r="1953" spans="1:111" x14ac:dyDescent="0.4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  <c r="CW1953" s="1"/>
      <c r="CX1953" s="1"/>
      <c r="CY1953" s="1"/>
      <c r="CZ1953" s="1"/>
      <c r="DA1953" s="1"/>
      <c r="DB1953" s="1"/>
      <c r="DC1953" s="1"/>
      <c r="DD1953" s="1"/>
      <c r="DE1953" s="1"/>
      <c r="DF1953" s="1"/>
      <c r="DG1953" s="1"/>
    </row>
    <row r="1954" spans="1:111" x14ac:dyDescent="0.4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  <c r="CW1954" s="1"/>
      <c r="CX1954" s="1"/>
      <c r="CY1954" s="1"/>
      <c r="CZ1954" s="1"/>
      <c r="DA1954" s="1"/>
      <c r="DB1954" s="1"/>
      <c r="DC1954" s="1"/>
      <c r="DD1954" s="1"/>
      <c r="DE1954" s="1"/>
      <c r="DF1954" s="1"/>
      <c r="DG1954" s="1"/>
    </row>
    <row r="1955" spans="1:111" x14ac:dyDescent="0.4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1"/>
      <c r="DA1955" s="1"/>
      <c r="DB1955" s="1"/>
      <c r="DC1955" s="1"/>
      <c r="DD1955" s="1"/>
      <c r="DE1955" s="1"/>
      <c r="DF1955" s="1"/>
      <c r="DG1955" s="1"/>
    </row>
    <row r="1956" spans="1:111" x14ac:dyDescent="0.4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/>
      <c r="CX1956" s="1"/>
      <c r="CY1956" s="1"/>
      <c r="CZ1956" s="1"/>
      <c r="DA1956" s="1"/>
      <c r="DB1956" s="1"/>
      <c r="DC1956" s="1"/>
      <c r="DD1956" s="1"/>
      <c r="DE1956" s="1"/>
      <c r="DF1956" s="1"/>
      <c r="DG1956" s="1"/>
    </row>
    <row r="1957" spans="1:111" x14ac:dyDescent="0.4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  <c r="CW1957" s="1"/>
      <c r="CX1957" s="1"/>
      <c r="CY1957" s="1"/>
      <c r="CZ1957" s="1"/>
      <c r="DA1957" s="1"/>
      <c r="DB1957" s="1"/>
      <c r="DC1957" s="1"/>
      <c r="DD1957" s="1"/>
      <c r="DE1957" s="1"/>
      <c r="DF1957" s="1"/>
      <c r="DG1957" s="1"/>
    </row>
    <row r="1958" spans="1:111" x14ac:dyDescent="0.4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  <c r="CW1958" s="1"/>
      <c r="CX1958" s="1"/>
      <c r="CY1958" s="1"/>
      <c r="CZ1958" s="1"/>
      <c r="DA1958" s="1"/>
      <c r="DB1958" s="1"/>
      <c r="DC1958" s="1"/>
      <c r="DD1958" s="1"/>
      <c r="DE1958" s="1"/>
      <c r="DF1958" s="1"/>
      <c r="DG1958" s="1"/>
    </row>
    <row r="1959" spans="1:111" x14ac:dyDescent="0.4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  <c r="CW1959" s="1"/>
      <c r="CX1959" s="1"/>
      <c r="CY1959" s="1"/>
      <c r="CZ1959" s="1"/>
      <c r="DA1959" s="1"/>
      <c r="DB1959" s="1"/>
      <c r="DC1959" s="1"/>
      <c r="DD1959" s="1"/>
      <c r="DE1959" s="1"/>
      <c r="DF1959" s="1"/>
      <c r="DG1959" s="1"/>
    </row>
    <row r="1960" spans="1:111" x14ac:dyDescent="0.4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  <c r="CW1960" s="1"/>
      <c r="CX1960" s="1"/>
      <c r="CY1960" s="1"/>
      <c r="CZ1960" s="1"/>
      <c r="DA1960" s="1"/>
      <c r="DB1960" s="1"/>
      <c r="DC1960" s="1"/>
      <c r="DD1960" s="1"/>
      <c r="DE1960" s="1"/>
      <c r="DF1960" s="1"/>
      <c r="DG1960" s="1"/>
    </row>
    <row r="1961" spans="1:111" x14ac:dyDescent="0.4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  <c r="CW1961" s="1"/>
      <c r="CX1961" s="1"/>
      <c r="CY1961" s="1"/>
      <c r="CZ1961" s="1"/>
      <c r="DA1961" s="1"/>
      <c r="DB1961" s="1"/>
      <c r="DC1961" s="1"/>
      <c r="DD1961" s="1"/>
      <c r="DE1961" s="1"/>
      <c r="DF1961" s="1"/>
      <c r="DG1961" s="1"/>
    </row>
    <row r="1962" spans="1:111" x14ac:dyDescent="0.4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1"/>
      <c r="DA1962" s="1"/>
      <c r="DB1962" s="1"/>
      <c r="DC1962" s="1"/>
      <c r="DD1962" s="1"/>
      <c r="DE1962" s="1"/>
      <c r="DF1962" s="1"/>
      <c r="DG1962" s="1"/>
    </row>
    <row r="1963" spans="1:111" x14ac:dyDescent="0.4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1"/>
      <c r="DA1963" s="1"/>
      <c r="DB1963" s="1"/>
      <c r="DC1963" s="1"/>
      <c r="DD1963" s="1"/>
      <c r="DE1963" s="1"/>
      <c r="DF1963" s="1"/>
      <c r="DG1963" s="1"/>
    </row>
    <row r="1964" spans="1:111" x14ac:dyDescent="0.4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1"/>
      <c r="DA1964" s="1"/>
      <c r="DB1964" s="1"/>
      <c r="DC1964" s="1"/>
      <c r="DD1964" s="1"/>
      <c r="DE1964" s="1"/>
      <c r="DF1964" s="1"/>
      <c r="DG1964" s="1"/>
    </row>
    <row r="1965" spans="1:111" x14ac:dyDescent="0.4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1"/>
      <c r="DA1965" s="1"/>
      <c r="DB1965" s="1"/>
      <c r="DC1965" s="1"/>
      <c r="DD1965" s="1"/>
      <c r="DE1965" s="1"/>
      <c r="DF1965" s="1"/>
      <c r="DG1965" s="1"/>
    </row>
    <row r="1966" spans="1:111" x14ac:dyDescent="0.4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1"/>
      <c r="DA1966" s="1"/>
      <c r="DB1966" s="1"/>
      <c r="DC1966" s="1"/>
      <c r="DD1966" s="1"/>
      <c r="DE1966" s="1"/>
      <c r="DF1966" s="1"/>
      <c r="DG1966" s="1"/>
    </row>
    <row r="1967" spans="1:111" x14ac:dyDescent="0.4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1"/>
      <c r="DA1967" s="1"/>
      <c r="DB1967" s="1"/>
      <c r="DC1967" s="1"/>
      <c r="DD1967" s="1"/>
      <c r="DE1967" s="1"/>
      <c r="DF1967" s="1"/>
      <c r="DG1967" s="1"/>
    </row>
    <row r="1968" spans="1:111" x14ac:dyDescent="0.4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  <c r="DC1968" s="1"/>
      <c r="DD1968" s="1"/>
      <c r="DE1968" s="1"/>
      <c r="DF1968" s="1"/>
      <c r="DG1968" s="1"/>
    </row>
    <row r="1969" spans="1:111" x14ac:dyDescent="0.4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1"/>
      <c r="DA1969" s="1"/>
      <c r="DB1969" s="1"/>
      <c r="DC1969" s="1"/>
      <c r="DD1969" s="1"/>
      <c r="DE1969" s="1"/>
      <c r="DF1969" s="1"/>
      <c r="DG1969" s="1"/>
    </row>
    <row r="1970" spans="1:111" x14ac:dyDescent="0.4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1"/>
      <c r="DA1970" s="1"/>
      <c r="DB1970" s="1"/>
      <c r="DC1970" s="1"/>
      <c r="DD1970" s="1"/>
      <c r="DE1970" s="1"/>
      <c r="DF1970" s="1"/>
      <c r="DG1970" s="1"/>
    </row>
    <row r="1971" spans="1:111" x14ac:dyDescent="0.4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1"/>
      <c r="DA1971" s="1"/>
      <c r="DB1971" s="1"/>
      <c r="DC1971" s="1"/>
      <c r="DD1971" s="1"/>
      <c r="DE1971" s="1"/>
      <c r="DF1971" s="1"/>
      <c r="DG1971" s="1"/>
    </row>
    <row r="1972" spans="1:111" x14ac:dyDescent="0.4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  <c r="DC1972" s="1"/>
      <c r="DD1972" s="1"/>
      <c r="DE1972" s="1"/>
      <c r="DF1972" s="1"/>
      <c r="DG1972" s="1"/>
    </row>
    <row r="1973" spans="1:111" x14ac:dyDescent="0.4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1"/>
      <c r="DA1973" s="1"/>
      <c r="DB1973" s="1"/>
      <c r="DC1973" s="1"/>
      <c r="DD1973" s="1"/>
      <c r="DE1973" s="1"/>
      <c r="DF1973" s="1"/>
      <c r="DG1973" s="1"/>
    </row>
    <row r="1974" spans="1:111" x14ac:dyDescent="0.4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1"/>
      <c r="DA1974" s="1"/>
      <c r="DB1974" s="1"/>
      <c r="DC1974" s="1"/>
      <c r="DD1974" s="1"/>
      <c r="DE1974" s="1"/>
      <c r="DF1974" s="1"/>
      <c r="DG1974" s="1"/>
    </row>
    <row r="1975" spans="1:111" x14ac:dyDescent="0.4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1"/>
      <c r="DA1975" s="1"/>
      <c r="DB1975" s="1"/>
      <c r="DC1975" s="1"/>
      <c r="DD1975" s="1"/>
      <c r="DE1975" s="1"/>
      <c r="DF1975" s="1"/>
      <c r="DG1975" s="1"/>
    </row>
    <row r="1976" spans="1:111" x14ac:dyDescent="0.4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  <c r="DC1976" s="1"/>
      <c r="DD1976" s="1"/>
      <c r="DE1976" s="1"/>
      <c r="DF1976" s="1"/>
      <c r="DG1976" s="1"/>
    </row>
    <row r="1977" spans="1:111" x14ac:dyDescent="0.4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1"/>
      <c r="DA1977" s="1"/>
      <c r="DB1977" s="1"/>
      <c r="DC1977" s="1"/>
      <c r="DD1977" s="1"/>
      <c r="DE1977" s="1"/>
      <c r="DF1977" s="1"/>
      <c r="DG1977" s="1"/>
    </row>
    <row r="1978" spans="1:111" x14ac:dyDescent="0.4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  <c r="CW1978" s="1"/>
      <c r="CX1978" s="1"/>
      <c r="CY1978" s="1"/>
      <c r="CZ1978" s="1"/>
      <c r="DA1978" s="1"/>
      <c r="DB1978" s="1"/>
      <c r="DC1978" s="1"/>
      <c r="DD1978" s="1"/>
      <c r="DE1978" s="1"/>
      <c r="DF1978" s="1"/>
      <c r="DG1978" s="1"/>
    </row>
    <row r="1979" spans="1:111" x14ac:dyDescent="0.4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1"/>
      <c r="DA1979" s="1"/>
      <c r="DB1979" s="1"/>
      <c r="DC1979" s="1"/>
      <c r="DD1979" s="1"/>
      <c r="DE1979" s="1"/>
      <c r="DF1979" s="1"/>
      <c r="DG1979" s="1"/>
    </row>
    <row r="1980" spans="1:111" x14ac:dyDescent="0.4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1"/>
      <c r="DA1980" s="1"/>
      <c r="DB1980" s="1"/>
      <c r="DC1980" s="1"/>
      <c r="DD1980" s="1"/>
      <c r="DE1980" s="1"/>
      <c r="DF1980" s="1"/>
      <c r="DG1980" s="1"/>
    </row>
    <row r="1981" spans="1:111" x14ac:dyDescent="0.4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1"/>
      <c r="DA1981" s="1"/>
      <c r="DB1981" s="1"/>
      <c r="DC1981" s="1"/>
      <c r="DD1981" s="1"/>
      <c r="DE1981" s="1"/>
      <c r="DF1981" s="1"/>
      <c r="DG1981" s="1"/>
    </row>
    <row r="1982" spans="1:111" x14ac:dyDescent="0.4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1"/>
      <c r="DA1982" s="1"/>
      <c r="DB1982" s="1"/>
      <c r="DC1982" s="1"/>
      <c r="DD1982" s="1"/>
      <c r="DE1982" s="1"/>
      <c r="DF1982" s="1"/>
      <c r="DG1982" s="1"/>
    </row>
    <row r="1983" spans="1:111" x14ac:dyDescent="0.4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  <c r="CW1983" s="1"/>
      <c r="CX1983" s="1"/>
      <c r="CY1983" s="1"/>
      <c r="CZ1983" s="1"/>
      <c r="DA1983" s="1"/>
      <c r="DB1983" s="1"/>
      <c r="DC1983" s="1"/>
      <c r="DD1983" s="1"/>
      <c r="DE1983" s="1"/>
      <c r="DF1983" s="1"/>
      <c r="DG1983" s="1"/>
    </row>
    <row r="1984" spans="1:111" x14ac:dyDescent="0.4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  <c r="CW1984" s="1"/>
      <c r="CX1984" s="1"/>
      <c r="CY1984" s="1"/>
      <c r="CZ1984" s="1"/>
      <c r="DA1984" s="1"/>
      <c r="DB1984" s="1"/>
      <c r="DC1984" s="1"/>
      <c r="DD1984" s="1"/>
      <c r="DE1984" s="1"/>
      <c r="DF1984" s="1"/>
      <c r="DG1984" s="1"/>
    </row>
    <row r="1985" spans="1:111" x14ac:dyDescent="0.4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1"/>
      <c r="DA1985" s="1"/>
      <c r="DB1985" s="1"/>
      <c r="DC1985" s="1"/>
      <c r="DD1985" s="1"/>
      <c r="DE1985" s="1"/>
      <c r="DF1985" s="1"/>
      <c r="DG1985" s="1"/>
    </row>
    <row r="1986" spans="1:111" x14ac:dyDescent="0.4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1"/>
      <c r="DA1986" s="1"/>
      <c r="DB1986" s="1"/>
      <c r="DC1986" s="1"/>
      <c r="DD1986" s="1"/>
      <c r="DE1986" s="1"/>
      <c r="DF1986" s="1"/>
      <c r="DG1986" s="1"/>
    </row>
    <row r="1987" spans="1:111" x14ac:dyDescent="0.4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1"/>
      <c r="DA1987" s="1"/>
      <c r="DB1987" s="1"/>
      <c r="DC1987" s="1"/>
      <c r="DD1987" s="1"/>
      <c r="DE1987" s="1"/>
      <c r="DF1987" s="1"/>
      <c r="DG1987" s="1"/>
    </row>
    <row r="1988" spans="1:111" x14ac:dyDescent="0.4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1"/>
      <c r="DA1988" s="1"/>
      <c r="DB1988" s="1"/>
      <c r="DC1988" s="1"/>
      <c r="DD1988" s="1"/>
      <c r="DE1988" s="1"/>
      <c r="DF1988" s="1"/>
      <c r="DG1988" s="1"/>
    </row>
    <row r="1989" spans="1:111" x14ac:dyDescent="0.4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1"/>
      <c r="DA1989" s="1"/>
      <c r="DB1989" s="1"/>
      <c r="DC1989" s="1"/>
      <c r="DD1989" s="1"/>
      <c r="DE1989" s="1"/>
      <c r="DF1989" s="1"/>
      <c r="DG1989" s="1"/>
    </row>
    <row r="1990" spans="1:111" x14ac:dyDescent="0.4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1"/>
      <c r="DA1990" s="1"/>
      <c r="DB1990" s="1"/>
      <c r="DC1990" s="1"/>
      <c r="DD1990" s="1"/>
      <c r="DE1990" s="1"/>
      <c r="DF1990" s="1"/>
      <c r="DG1990" s="1"/>
    </row>
    <row r="1991" spans="1:111" x14ac:dyDescent="0.4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1"/>
      <c r="DA1991" s="1"/>
      <c r="DB1991" s="1"/>
      <c r="DC1991" s="1"/>
      <c r="DD1991" s="1"/>
      <c r="DE1991" s="1"/>
      <c r="DF1991" s="1"/>
      <c r="DG1991" s="1"/>
    </row>
    <row r="1992" spans="1:111" x14ac:dyDescent="0.4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1"/>
      <c r="DA1992" s="1"/>
      <c r="DB1992" s="1"/>
      <c r="DC1992" s="1"/>
      <c r="DD1992" s="1"/>
      <c r="DE1992" s="1"/>
      <c r="DF1992" s="1"/>
      <c r="DG1992" s="1"/>
    </row>
    <row r="1993" spans="1:111" x14ac:dyDescent="0.4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  <c r="CZ1993" s="1"/>
      <c r="DA1993" s="1"/>
      <c r="DB1993" s="1"/>
      <c r="DC1993" s="1"/>
      <c r="DD1993" s="1"/>
      <c r="DE1993" s="1"/>
      <c r="DF1993" s="1"/>
      <c r="DG1993" s="1"/>
    </row>
    <row r="1994" spans="1:111" x14ac:dyDescent="0.4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  <c r="CZ1994" s="1"/>
      <c r="DA1994" s="1"/>
      <c r="DB1994" s="1"/>
      <c r="DC1994" s="1"/>
      <c r="DD1994" s="1"/>
      <c r="DE1994" s="1"/>
      <c r="DF1994" s="1"/>
      <c r="DG1994" s="1"/>
    </row>
    <row r="1995" spans="1:111" x14ac:dyDescent="0.4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  <c r="CZ1995" s="1"/>
      <c r="DA1995" s="1"/>
      <c r="DB1995" s="1"/>
      <c r="DC1995" s="1"/>
      <c r="DD1995" s="1"/>
      <c r="DE1995" s="1"/>
      <c r="DF1995" s="1"/>
      <c r="DG1995" s="1"/>
    </row>
    <row r="1996" spans="1:111" x14ac:dyDescent="0.4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  <c r="CZ1996" s="1"/>
      <c r="DA1996" s="1"/>
      <c r="DB1996" s="1"/>
      <c r="DC1996" s="1"/>
      <c r="DD1996" s="1"/>
      <c r="DE1996" s="1"/>
      <c r="DF1996" s="1"/>
      <c r="DG1996" s="1"/>
    </row>
    <row r="1997" spans="1:111" x14ac:dyDescent="0.4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  <c r="CZ1997" s="1"/>
      <c r="DA1997" s="1"/>
      <c r="DB1997" s="1"/>
      <c r="DC1997" s="1"/>
      <c r="DD1997" s="1"/>
      <c r="DE1997" s="1"/>
      <c r="DF1997" s="1"/>
      <c r="DG1997" s="1"/>
    </row>
    <row r="1998" spans="1:111" x14ac:dyDescent="0.4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  <c r="CZ1998" s="1"/>
      <c r="DA1998" s="1"/>
      <c r="DB1998" s="1"/>
      <c r="DC1998" s="1"/>
      <c r="DD1998" s="1"/>
      <c r="DE1998" s="1"/>
      <c r="DF1998" s="1"/>
      <c r="DG1998" s="1"/>
    </row>
    <row r="1999" spans="1:111" x14ac:dyDescent="0.4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  <c r="CZ1999" s="1"/>
      <c r="DA1999" s="1"/>
      <c r="DB1999" s="1"/>
      <c r="DC1999" s="1"/>
      <c r="DD1999" s="1"/>
      <c r="DE1999" s="1"/>
      <c r="DF1999" s="1"/>
      <c r="DG1999" s="1"/>
    </row>
    <row r="2000" spans="1:111" x14ac:dyDescent="0.4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  <c r="CZ2000" s="1"/>
      <c r="DA2000" s="1"/>
      <c r="DB2000" s="1"/>
      <c r="DC2000" s="1"/>
      <c r="DD2000" s="1"/>
      <c r="DE2000" s="1"/>
      <c r="DF2000" s="1"/>
      <c r="DG2000" s="1"/>
    </row>
    <row r="2001" spans="1:111" x14ac:dyDescent="0.4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  <c r="CV2001" s="1"/>
      <c r="CW2001" s="1"/>
      <c r="CX2001" s="1"/>
      <c r="CY2001" s="1"/>
      <c r="CZ2001" s="1"/>
      <c r="DA2001" s="1"/>
      <c r="DB2001" s="1"/>
      <c r="DC2001" s="1"/>
      <c r="DD2001" s="1"/>
      <c r="DE2001" s="1"/>
      <c r="DF2001" s="1"/>
      <c r="DG2001" s="1"/>
    </row>
    <row r="2002" spans="1:111" x14ac:dyDescent="0.4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  <c r="CV2002" s="1"/>
      <c r="CW2002" s="1"/>
      <c r="CX2002" s="1"/>
      <c r="CY2002" s="1"/>
      <c r="CZ2002" s="1"/>
      <c r="DA2002" s="1"/>
      <c r="DB2002" s="1"/>
      <c r="DC2002" s="1"/>
      <c r="DD2002" s="1"/>
      <c r="DE2002" s="1"/>
      <c r="DF2002" s="1"/>
      <c r="DG2002" s="1"/>
    </row>
    <row r="2003" spans="1:111" x14ac:dyDescent="0.4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  <c r="CV2003" s="1"/>
      <c r="CW2003" s="1"/>
      <c r="CX2003" s="1"/>
      <c r="CY2003" s="1"/>
      <c r="CZ2003" s="1"/>
      <c r="DA2003" s="1"/>
      <c r="DB2003" s="1"/>
      <c r="DC2003" s="1"/>
      <c r="DD2003" s="1"/>
      <c r="DE2003" s="1"/>
      <c r="DF2003" s="1"/>
      <c r="DG2003" s="1"/>
    </row>
    <row r="2004" spans="1:111" x14ac:dyDescent="0.4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  <c r="CV2004" s="1"/>
      <c r="CW2004" s="1"/>
      <c r="CX2004" s="1"/>
      <c r="CY2004" s="1"/>
      <c r="CZ2004" s="1"/>
      <c r="DA2004" s="1"/>
      <c r="DB2004" s="1"/>
      <c r="DC2004" s="1"/>
      <c r="DD2004" s="1"/>
      <c r="DE2004" s="1"/>
      <c r="DF2004" s="1"/>
      <c r="DG2004" s="1"/>
    </row>
    <row r="2005" spans="1:111" x14ac:dyDescent="0.4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  <c r="CV2005" s="1"/>
      <c r="CW2005" s="1"/>
      <c r="CX2005" s="1"/>
      <c r="CY2005" s="1"/>
      <c r="CZ2005" s="1"/>
      <c r="DA2005" s="1"/>
      <c r="DB2005" s="1"/>
      <c r="DC2005" s="1"/>
      <c r="DD2005" s="1"/>
      <c r="DE2005" s="1"/>
      <c r="DF2005" s="1"/>
      <c r="DG2005" s="1"/>
    </row>
    <row r="2006" spans="1:111" x14ac:dyDescent="0.4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  <c r="CV2006" s="1"/>
      <c r="CW2006" s="1"/>
      <c r="CX2006" s="1"/>
      <c r="CY2006" s="1"/>
      <c r="CZ2006" s="1"/>
      <c r="DA2006" s="1"/>
      <c r="DB2006" s="1"/>
      <c r="DC2006" s="1"/>
      <c r="DD2006" s="1"/>
      <c r="DE2006" s="1"/>
      <c r="DF2006" s="1"/>
      <c r="DG2006" s="1"/>
    </row>
    <row r="2007" spans="1:111" x14ac:dyDescent="0.4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  <c r="CV2007" s="1"/>
      <c r="CW2007" s="1"/>
      <c r="CX2007" s="1"/>
      <c r="CY2007" s="1"/>
      <c r="CZ2007" s="1"/>
      <c r="DA2007" s="1"/>
      <c r="DB2007" s="1"/>
      <c r="DC2007" s="1"/>
      <c r="DD2007" s="1"/>
      <c r="DE2007" s="1"/>
      <c r="DF2007" s="1"/>
      <c r="DG2007" s="1"/>
    </row>
    <row r="2008" spans="1:111" x14ac:dyDescent="0.4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  <c r="CV2008" s="1"/>
      <c r="CW2008" s="1"/>
      <c r="CX2008" s="1"/>
      <c r="CY2008" s="1"/>
      <c r="CZ2008" s="1"/>
      <c r="DA2008" s="1"/>
      <c r="DB2008" s="1"/>
      <c r="DC2008" s="1"/>
      <c r="DD2008" s="1"/>
      <c r="DE2008" s="1"/>
      <c r="DF2008" s="1"/>
      <c r="DG2008" s="1"/>
    </row>
    <row r="2009" spans="1:111" x14ac:dyDescent="0.4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  <c r="CV2009" s="1"/>
      <c r="CW2009" s="1"/>
      <c r="CX2009" s="1"/>
      <c r="CY2009" s="1"/>
      <c r="CZ2009" s="1"/>
      <c r="DA2009" s="1"/>
      <c r="DB2009" s="1"/>
      <c r="DC2009" s="1"/>
      <c r="DD2009" s="1"/>
      <c r="DE2009" s="1"/>
      <c r="DF2009" s="1"/>
      <c r="DG2009" s="1"/>
    </row>
    <row r="2010" spans="1:111" x14ac:dyDescent="0.4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1"/>
      <c r="DA2010" s="1"/>
      <c r="DB2010" s="1"/>
      <c r="DC2010" s="1"/>
      <c r="DD2010" s="1"/>
      <c r="DE2010" s="1"/>
      <c r="DF2010" s="1"/>
      <c r="DG2010" s="1"/>
    </row>
    <row r="2011" spans="1:111" x14ac:dyDescent="0.4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1"/>
      <c r="DA2011" s="1"/>
      <c r="DB2011" s="1"/>
      <c r="DC2011" s="1"/>
      <c r="DD2011" s="1"/>
      <c r="DE2011" s="1"/>
      <c r="DF2011" s="1"/>
      <c r="DG2011" s="1"/>
    </row>
    <row r="2012" spans="1:111" x14ac:dyDescent="0.4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1"/>
      <c r="DA2012" s="1"/>
      <c r="DB2012" s="1"/>
      <c r="DC2012" s="1"/>
      <c r="DD2012" s="1"/>
      <c r="DE2012" s="1"/>
      <c r="DF2012" s="1"/>
      <c r="DG2012" s="1"/>
    </row>
    <row r="2013" spans="1:111" x14ac:dyDescent="0.4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  <c r="DC2013" s="1"/>
      <c r="DD2013" s="1"/>
      <c r="DE2013" s="1"/>
      <c r="DF2013" s="1"/>
      <c r="DG2013" s="1"/>
    </row>
    <row r="2014" spans="1:111" x14ac:dyDescent="0.4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1"/>
      <c r="DA2014" s="1"/>
      <c r="DB2014" s="1"/>
      <c r="DC2014" s="1"/>
      <c r="DD2014" s="1"/>
      <c r="DE2014" s="1"/>
      <c r="DF2014" s="1"/>
      <c r="DG2014" s="1"/>
    </row>
    <row r="2015" spans="1:111" x14ac:dyDescent="0.4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1"/>
      <c r="DA2015" s="1"/>
      <c r="DB2015" s="1"/>
      <c r="DC2015" s="1"/>
      <c r="DD2015" s="1"/>
      <c r="DE2015" s="1"/>
      <c r="DF2015" s="1"/>
      <c r="DG2015" s="1"/>
    </row>
    <row r="2016" spans="1:111" x14ac:dyDescent="0.4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1"/>
      <c r="DA2016" s="1"/>
      <c r="DB2016" s="1"/>
      <c r="DC2016" s="1"/>
      <c r="DD2016" s="1"/>
      <c r="DE2016" s="1"/>
      <c r="DF2016" s="1"/>
      <c r="DG2016" s="1"/>
    </row>
    <row r="2017" spans="1:111" x14ac:dyDescent="0.4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  <c r="CV2017" s="1"/>
      <c r="CW2017" s="1"/>
      <c r="CX2017" s="1"/>
      <c r="CY2017" s="1"/>
      <c r="CZ2017" s="1"/>
      <c r="DA2017" s="1"/>
      <c r="DB2017" s="1"/>
      <c r="DC2017" s="1"/>
      <c r="DD2017" s="1"/>
      <c r="DE2017" s="1"/>
      <c r="DF2017" s="1"/>
      <c r="DG2017" s="1"/>
    </row>
    <row r="2018" spans="1:111" x14ac:dyDescent="0.4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  <c r="CV2018" s="1"/>
      <c r="CW2018" s="1"/>
      <c r="CX2018" s="1"/>
      <c r="CY2018" s="1"/>
      <c r="CZ2018" s="1"/>
      <c r="DA2018" s="1"/>
      <c r="DB2018" s="1"/>
      <c r="DC2018" s="1"/>
      <c r="DD2018" s="1"/>
      <c r="DE2018" s="1"/>
      <c r="DF2018" s="1"/>
      <c r="DG2018" s="1"/>
    </row>
    <row r="2019" spans="1:111" x14ac:dyDescent="0.4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  <c r="CV2019" s="1"/>
      <c r="CW2019" s="1"/>
      <c r="CX2019" s="1"/>
      <c r="CY2019" s="1"/>
      <c r="CZ2019" s="1"/>
      <c r="DA2019" s="1"/>
      <c r="DB2019" s="1"/>
      <c r="DC2019" s="1"/>
      <c r="DD2019" s="1"/>
      <c r="DE2019" s="1"/>
      <c r="DF2019" s="1"/>
      <c r="DG2019" s="1"/>
    </row>
    <row r="2020" spans="1:111" x14ac:dyDescent="0.4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1"/>
      <c r="DA2020" s="1"/>
      <c r="DB2020" s="1"/>
      <c r="DC2020" s="1"/>
      <c r="DD2020" s="1"/>
      <c r="DE2020" s="1"/>
      <c r="DF2020" s="1"/>
      <c r="DG2020" s="1"/>
    </row>
    <row r="2021" spans="1:111" x14ac:dyDescent="0.4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1"/>
      <c r="DA2021" s="1"/>
      <c r="DB2021" s="1"/>
      <c r="DC2021" s="1"/>
      <c r="DD2021" s="1"/>
      <c r="DE2021" s="1"/>
      <c r="DF2021" s="1"/>
      <c r="DG2021" s="1"/>
    </row>
    <row r="2022" spans="1:111" x14ac:dyDescent="0.4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1"/>
      <c r="DA2022" s="1"/>
      <c r="DB2022" s="1"/>
      <c r="DC2022" s="1"/>
      <c r="DD2022" s="1"/>
      <c r="DE2022" s="1"/>
      <c r="DF2022" s="1"/>
      <c r="DG2022" s="1"/>
    </row>
    <row r="2023" spans="1:111" x14ac:dyDescent="0.4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1"/>
      <c r="DA2023" s="1"/>
      <c r="DB2023" s="1"/>
      <c r="DC2023" s="1"/>
      <c r="DD2023" s="1"/>
      <c r="DE2023" s="1"/>
      <c r="DF2023" s="1"/>
      <c r="DG2023" s="1"/>
    </row>
    <row r="2024" spans="1:111" x14ac:dyDescent="0.4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1"/>
      <c r="DA2024" s="1"/>
      <c r="DB2024" s="1"/>
      <c r="DC2024" s="1"/>
      <c r="DD2024" s="1"/>
      <c r="DE2024" s="1"/>
      <c r="DF2024" s="1"/>
      <c r="DG2024" s="1"/>
    </row>
    <row r="2025" spans="1:111" x14ac:dyDescent="0.4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1"/>
      <c r="DA2025" s="1"/>
      <c r="DB2025" s="1"/>
      <c r="DC2025" s="1"/>
      <c r="DD2025" s="1"/>
      <c r="DE2025" s="1"/>
      <c r="DF2025" s="1"/>
      <c r="DG2025" s="1"/>
    </row>
    <row r="2026" spans="1:111" x14ac:dyDescent="0.4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  <c r="CV2026" s="1"/>
      <c r="CW2026" s="1"/>
      <c r="CX2026" s="1"/>
      <c r="CY2026" s="1"/>
      <c r="CZ2026" s="1"/>
      <c r="DA2026" s="1"/>
      <c r="DB2026" s="1"/>
      <c r="DC2026" s="1"/>
      <c r="DD2026" s="1"/>
      <c r="DE2026" s="1"/>
      <c r="DF2026" s="1"/>
      <c r="DG2026" s="1"/>
    </row>
    <row r="2027" spans="1:111" x14ac:dyDescent="0.4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  <c r="CV2027" s="1"/>
      <c r="CW2027" s="1"/>
      <c r="CX2027" s="1"/>
      <c r="CY2027" s="1"/>
      <c r="CZ2027" s="1"/>
      <c r="DA2027" s="1"/>
      <c r="DB2027" s="1"/>
      <c r="DC2027" s="1"/>
      <c r="DD2027" s="1"/>
      <c r="DE2027" s="1"/>
      <c r="DF2027" s="1"/>
      <c r="DG2027" s="1"/>
    </row>
    <row r="2028" spans="1:111" x14ac:dyDescent="0.4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  <c r="CV2028" s="1"/>
      <c r="CW2028" s="1"/>
      <c r="CX2028" s="1"/>
      <c r="CY2028" s="1"/>
      <c r="CZ2028" s="1"/>
      <c r="DA2028" s="1"/>
      <c r="DB2028" s="1"/>
      <c r="DC2028" s="1"/>
      <c r="DD2028" s="1"/>
      <c r="DE2028" s="1"/>
      <c r="DF2028" s="1"/>
      <c r="DG2028" s="1"/>
    </row>
    <row r="2029" spans="1:111" x14ac:dyDescent="0.4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  <c r="CV2029" s="1"/>
      <c r="CW2029" s="1"/>
      <c r="CX2029" s="1"/>
      <c r="CY2029" s="1"/>
      <c r="CZ2029" s="1"/>
      <c r="DA2029" s="1"/>
      <c r="DB2029" s="1"/>
      <c r="DC2029" s="1"/>
      <c r="DD2029" s="1"/>
      <c r="DE2029" s="1"/>
      <c r="DF2029" s="1"/>
      <c r="DG2029" s="1"/>
    </row>
    <row r="2030" spans="1:111" x14ac:dyDescent="0.4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  <c r="CV2030" s="1"/>
      <c r="CW2030" s="1"/>
      <c r="CX2030" s="1"/>
      <c r="CY2030" s="1"/>
      <c r="CZ2030" s="1"/>
      <c r="DA2030" s="1"/>
      <c r="DB2030" s="1"/>
      <c r="DC2030" s="1"/>
      <c r="DD2030" s="1"/>
      <c r="DE2030" s="1"/>
      <c r="DF2030" s="1"/>
      <c r="DG2030" s="1"/>
    </row>
    <row r="2031" spans="1:111" x14ac:dyDescent="0.4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  <c r="CV2031" s="1"/>
      <c r="CW2031" s="1"/>
      <c r="CX2031" s="1"/>
      <c r="CY2031" s="1"/>
      <c r="CZ2031" s="1"/>
      <c r="DA2031" s="1"/>
      <c r="DB2031" s="1"/>
      <c r="DC2031" s="1"/>
      <c r="DD2031" s="1"/>
      <c r="DE2031" s="1"/>
      <c r="DF2031" s="1"/>
      <c r="DG2031" s="1"/>
    </row>
    <row r="2032" spans="1:111" x14ac:dyDescent="0.4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  <c r="CV2032" s="1"/>
      <c r="CW2032" s="1"/>
      <c r="CX2032" s="1"/>
      <c r="CY2032" s="1"/>
      <c r="CZ2032" s="1"/>
      <c r="DA2032" s="1"/>
      <c r="DB2032" s="1"/>
      <c r="DC2032" s="1"/>
      <c r="DD2032" s="1"/>
      <c r="DE2032" s="1"/>
      <c r="DF2032" s="1"/>
      <c r="DG2032" s="1"/>
    </row>
    <row r="2033" spans="1:111" x14ac:dyDescent="0.4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  <c r="CT2033" s="1"/>
      <c r="CU2033" s="1"/>
      <c r="CV2033" s="1"/>
      <c r="CW2033" s="1"/>
      <c r="CX2033" s="1"/>
      <c r="CY2033" s="1"/>
      <c r="CZ2033" s="1"/>
      <c r="DA2033" s="1"/>
      <c r="DB2033" s="1"/>
      <c r="DC2033" s="1"/>
      <c r="DD2033" s="1"/>
      <c r="DE2033" s="1"/>
      <c r="DF2033" s="1"/>
      <c r="DG2033" s="1"/>
    </row>
    <row r="2034" spans="1:111" x14ac:dyDescent="0.4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  <c r="CV2034" s="1"/>
      <c r="CW2034" s="1"/>
      <c r="CX2034" s="1"/>
      <c r="CY2034" s="1"/>
      <c r="CZ2034" s="1"/>
      <c r="DA2034" s="1"/>
      <c r="DB2034" s="1"/>
      <c r="DC2034" s="1"/>
      <c r="DD2034" s="1"/>
      <c r="DE2034" s="1"/>
      <c r="DF2034" s="1"/>
      <c r="DG2034" s="1"/>
    </row>
    <row r="2035" spans="1:111" x14ac:dyDescent="0.4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  <c r="CV2035" s="1"/>
      <c r="CW2035" s="1"/>
      <c r="CX2035" s="1"/>
      <c r="CY2035" s="1"/>
      <c r="CZ2035" s="1"/>
      <c r="DA2035" s="1"/>
      <c r="DB2035" s="1"/>
      <c r="DC2035" s="1"/>
      <c r="DD2035" s="1"/>
      <c r="DE2035" s="1"/>
      <c r="DF2035" s="1"/>
      <c r="DG2035" s="1"/>
    </row>
    <row r="2036" spans="1:111" x14ac:dyDescent="0.4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  <c r="CV2036" s="1"/>
      <c r="CW2036" s="1"/>
      <c r="CX2036" s="1"/>
      <c r="CY2036" s="1"/>
      <c r="CZ2036" s="1"/>
      <c r="DA2036" s="1"/>
      <c r="DB2036" s="1"/>
      <c r="DC2036" s="1"/>
      <c r="DD2036" s="1"/>
      <c r="DE2036" s="1"/>
      <c r="DF2036" s="1"/>
      <c r="DG2036" s="1"/>
    </row>
    <row r="2037" spans="1:111" x14ac:dyDescent="0.4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  <c r="CV2037" s="1"/>
      <c r="CW2037" s="1"/>
      <c r="CX2037" s="1"/>
      <c r="CY2037" s="1"/>
      <c r="CZ2037" s="1"/>
      <c r="DA2037" s="1"/>
      <c r="DB2037" s="1"/>
      <c r="DC2037" s="1"/>
      <c r="DD2037" s="1"/>
      <c r="DE2037" s="1"/>
      <c r="DF2037" s="1"/>
      <c r="DG2037" s="1"/>
    </row>
    <row r="2038" spans="1:111" x14ac:dyDescent="0.4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  <c r="CV2038" s="1"/>
      <c r="CW2038" s="1"/>
      <c r="CX2038" s="1"/>
      <c r="CY2038" s="1"/>
      <c r="CZ2038" s="1"/>
      <c r="DA2038" s="1"/>
      <c r="DB2038" s="1"/>
      <c r="DC2038" s="1"/>
      <c r="DD2038" s="1"/>
      <c r="DE2038" s="1"/>
      <c r="DF2038" s="1"/>
      <c r="DG2038" s="1"/>
    </row>
    <row r="2039" spans="1:111" x14ac:dyDescent="0.4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  <c r="CV2039" s="1"/>
      <c r="CW2039" s="1"/>
      <c r="CX2039" s="1"/>
      <c r="CY2039" s="1"/>
      <c r="CZ2039" s="1"/>
      <c r="DA2039" s="1"/>
      <c r="DB2039" s="1"/>
      <c r="DC2039" s="1"/>
      <c r="DD2039" s="1"/>
      <c r="DE2039" s="1"/>
      <c r="DF2039" s="1"/>
      <c r="DG2039" s="1"/>
    </row>
    <row r="2040" spans="1:111" x14ac:dyDescent="0.4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  <c r="CV2040" s="1"/>
      <c r="CW2040" s="1"/>
      <c r="CX2040" s="1"/>
      <c r="CY2040" s="1"/>
      <c r="CZ2040" s="1"/>
      <c r="DA2040" s="1"/>
      <c r="DB2040" s="1"/>
      <c r="DC2040" s="1"/>
      <c r="DD2040" s="1"/>
      <c r="DE2040" s="1"/>
      <c r="DF2040" s="1"/>
      <c r="DG2040" s="1"/>
    </row>
    <row r="2041" spans="1:111" x14ac:dyDescent="0.4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  <c r="CV2041" s="1"/>
      <c r="CW2041" s="1"/>
      <c r="CX2041" s="1"/>
      <c r="CY2041" s="1"/>
      <c r="CZ2041" s="1"/>
      <c r="DA2041" s="1"/>
      <c r="DB2041" s="1"/>
      <c r="DC2041" s="1"/>
      <c r="DD2041" s="1"/>
      <c r="DE2041" s="1"/>
      <c r="DF2041" s="1"/>
      <c r="DG2041" s="1"/>
    </row>
    <row r="2042" spans="1:111" x14ac:dyDescent="0.4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1"/>
      <c r="DA2042" s="1"/>
      <c r="DB2042" s="1"/>
      <c r="DC2042" s="1"/>
      <c r="DD2042" s="1"/>
      <c r="DE2042" s="1"/>
      <c r="DF2042" s="1"/>
      <c r="DG2042" s="1"/>
    </row>
    <row r="2043" spans="1:111" x14ac:dyDescent="0.4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1"/>
      <c r="DA2043" s="1"/>
      <c r="DB2043" s="1"/>
      <c r="DC2043" s="1"/>
      <c r="DD2043" s="1"/>
      <c r="DE2043" s="1"/>
      <c r="DF2043" s="1"/>
      <c r="DG2043" s="1"/>
    </row>
    <row r="2044" spans="1:111" x14ac:dyDescent="0.4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1"/>
      <c r="DA2044" s="1"/>
      <c r="DB2044" s="1"/>
      <c r="DC2044" s="1"/>
      <c r="DD2044" s="1"/>
      <c r="DE2044" s="1"/>
      <c r="DF2044" s="1"/>
      <c r="DG2044" s="1"/>
    </row>
    <row r="2045" spans="1:111" x14ac:dyDescent="0.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1"/>
      <c r="DA2045" s="1"/>
      <c r="DB2045" s="1"/>
      <c r="DC2045" s="1"/>
      <c r="DD2045" s="1"/>
      <c r="DE2045" s="1"/>
      <c r="DF2045" s="1"/>
      <c r="DG2045" s="1"/>
    </row>
    <row r="2046" spans="1:111" x14ac:dyDescent="0.4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  <c r="CV2046" s="1"/>
      <c r="CW2046" s="1"/>
      <c r="CX2046" s="1"/>
      <c r="CY2046" s="1"/>
      <c r="CZ2046" s="1"/>
      <c r="DA2046" s="1"/>
      <c r="DB2046" s="1"/>
      <c r="DC2046" s="1"/>
      <c r="DD2046" s="1"/>
      <c r="DE2046" s="1"/>
      <c r="DF2046" s="1"/>
      <c r="DG2046" s="1"/>
    </row>
    <row r="2047" spans="1:111" x14ac:dyDescent="0.4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  <c r="CV2047" s="1"/>
      <c r="CW2047" s="1"/>
      <c r="CX2047" s="1"/>
      <c r="CY2047" s="1"/>
      <c r="CZ2047" s="1"/>
      <c r="DA2047" s="1"/>
      <c r="DB2047" s="1"/>
      <c r="DC2047" s="1"/>
      <c r="DD2047" s="1"/>
      <c r="DE2047" s="1"/>
      <c r="DF2047" s="1"/>
      <c r="DG2047" s="1"/>
    </row>
    <row r="2048" spans="1:111" x14ac:dyDescent="0.4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1"/>
      <c r="DA2048" s="1"/>
      <c r="DB2048" s="1"/>
      <c r="DC2048" s="1"/>
      <c r="DD2048" s="1"/>
      <c r="DE2048" s="1"/>
      <c r="DF2048" s="1"/>
      <c r="DG2048" s="1"/>
    </row>
    <row r="2049" spans="1:111" x14ac:dyDescent="0.4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1"/>
      <c r="DA2049" s="1"/>
      <c r="DB2049" s="1"/>
      <c r="DC2049" s="1"/>
      <c r="DD2049" s="1"/>
      <c r="DE2049" s="1"/>
      <c r="DF2049" s="1"/>
      <c r="DG2049" s="1"/>
    </row>
    <row r="2050" spans="1:111" x14ac:dyDescent="0.4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  <c r="DC2050" s="1"/>
      <c r="DD2050" s="1"/>
      <c r="DE2050" s="1"/>
      <c r="DF2050" s="1"/>
      <c r="DG2050" s="1"/>
    </row>
    <row r="2051" spans="1:111" x14ac:dyDescent="0.4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1"/>
      <c r="DA2051" s="1"/>
      <c r="DB2051" s="1"/>
      <c r="DC2051" s="1"/>
      <c r="DD2051" s="1"/>
      <c r="DE2051" s="1"/>
      <c r="DF2051" s="1"/>
      <c r="DG2051" s="1"/>
    </row>
    <row r="2052" spans="1:111" x14ac:dyDescent="0.4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1"/>
      <c r="DA2052" s="1"/>
      <c r="DB2052" s="1"/>
      <c r="DC2052" s="1"/>
      <c r="DD2052" s="1"/>
      <c r="DE2052" s="1"/>
      <c r="DF2052" s="1"/>
      <c r="DG2052" s="1"/>
    </row>
    <row r="2053" spans="1:111" x14ac:dyDescent="0.4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1"/>
      <c r="DA2053" s="1"/>
      <c r="DB2053" s="1"/>
      <c r="DC2053" s="1"/>
      <c r="DD2053" s="1"/>
      <c r="DE2053" s="1"/>
      <c r="DF2053" s="1"/>
      <c r="DG2053" s="1"/>
    </row>
    <row r="2054" spans="1:111" x14ac:dyDescent="0.4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1"/>
      <c r="DA2054" s="1"/>
      <c r="DB2054" s="1"/>
      <c r="DC2054" s="1"/>
      <c r="DD2054" s="1"/>
      <c r="DE2054" s="1"/>
      <c r="DF2054" s="1"/>
      <c r="DG2054" s="1"/>
    </row>
    <row r="2055" spans="1:111" x14ac:dyDescent="0.4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1"/>
      <c r="DA2055" s="1"/>
      <c r="DB2055" s="1"/>
      <c r="DC2055" s="1"/>
      <c r="DD2055" s="1"/>
      <c r="DE2055" s="1"/>
      <c r="DF2055" s="1"/>
      <c r="DG2055" s="1"/>
    </row>
    <row r="2056" spans="1:111" x14ac:dyDescent="0.4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1"/>
      <c r="DA2056" s="1"/>
      <c r="DB2056" s="1"/>
      <c r="DC2056" s="1"/>
      <c r="DD2056" s="1"/>
      <c r="DE2056" s="1"/>
      <c r="DF2056" s="1"/>
      <c r="DG2056" s="1"/>
    </row>
    <row r="2057" spans="1:111" x14ac:dyDescent="0.4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1"/>
      <c r="DA2057" s="1"/>
      <c r="DB2057" s="1"/>
      <c r="DC2057" s="1"/>
      <c r="DD2057" s="1"/>
      <c r="DE2057" s="1"/>
      <c r="DF2057" s="1"/>
      <c r="DG2057" s="1"/>
    </row>
    <row r="2058" spans="1:111" x14ac:dyDescent="0.4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  <c r="CV2058" s="1"/>
      <c r="CW2058" s="1"/>
      <c r="CX2058" s="1"/>
      <c r="CY2058" s="1"/>
      <c r="CZ2058" s="1"/>
      <c r="DA2058" s="1"/>
      <c r="DB2058" s="1"/>
      <c r="DC2058" s="1"/>
      <c r="DD2058" s="1"/>
      <c r="DE2058" s="1"/>
      <c r="DF2058" s="1"/>
      <c r="DG2058" s="1"/>
    </row>
    <row r="2059" spans="1:111" x14ac:dyDescent="0.4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  <c r="CV2059" s="1"/>
      <c r="CW2059" s="1"/>
      <c r="CX2059" s="1"/>
      <c r="CY2059" s="1"/>
      <c r="CZ2059" s="1"/>
      <c r="DA2059" s="1"/>
      <c r="DB2059" s="1"/>
      <c r="DC2059" s="1"/>
      <c r="DD2059" s="1"/>
      <c r="DE2059" s="1"/>
      <c r="DF2059" s="1"/>
      <c r="DG2059" s="1"/>
    </row>
    <row r="2060" spans="1:111" x14ac:dyDescent="0.4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  <c r="CV2060" s="1"/>
      <c r="CW2060" s="1"/>
      <c r="CX2060" s="1"/>
      <c r="CY2060" s="1"/>
      <c r="CZ2060" s="1"/>
      <c r="DA2060" s="1"/>
      <c r="DB2060" s="1"/>
      <c r="DC2060" s="1"/>
      <c r="DD2060" s="1"/>
      <c r="DE2060" s="1"/>
      <c r="DF2060" s="1"/>
      <c r="DG2060" s="1"/>
    </row>
    <row r="2061" spans="1:111" x14ac:dyDescent="0.4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  <c r="CV2061" s="1"/>
      <c r="CW2061" s="1"/>
      <c r="CX2061" s="1"/>
      <c r="CY2061" s="1"/>
      <c r="CZ2061" s="1"/>
      <c r="DA2061" s="1"/>
      <c r="DB2061" s="1"/>
      <c r="DC2061" s="1"/>
      <c r="DD2061" s="1"/>
      <c r="DE2061" s="1"/>
      <c r="DF2061" s="1"/>
      <c r="DG2061" s="1"/>
    </row>
    <row r="2062" spans="1:111" x14ac:dyDescent="0.4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  <c r="CV2062" s="1"/>
      <c r="CW2062" s="1"/>
      <c r="CX2062" s="1"/>
      <c r="CY2062" s="1"/>
      <c r="CZ2062" s="1"/>
      <c r="DA2062" s="1"/>
      <c r="DB2062" s="1"/>
      <c r="DC2062" s="1"/>
      <c r="DD2062" s="1"/>
      <c r="DE2062" s="1"/>
      <c r="DF2062" s="1"/>
      <c r="DG2062" s="1"/>
    </row>
    <row r="2063" spans="1:111" x14ac:dyDescent="0.4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1"/>
      <c r="DA2063" s="1"/>
      <c r="DB2063" s="1"/>
      <c r="DC2063" s="1"/>
      <c r="DD2063" s="1"/>
      <c r="DE2063" s="1"/>
      <c r="DF2063" s="1"/>
      <c r="DG2063" s="1"/>
    </row>
    <row r="2064" spans="1:111" x14ac:dyDescent="0.4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  <c r="CV2064" s="1"/>
      <c r="CW2064" s="1"/>
      <c r="CX2064" s="1"/>
      <c r="CY2064" s="1"/>
      <c r="CZ2064" s="1"/>
      <c r="DA2064" s="1"/>
      <c r="DB2064" s="1"/>
      <c r="DC2064" s="1"/>
      <c r="DD2064" s="1"/>
      <c r="DE2064" s="1"/>
      <c r="DF2064" s="1"/>
      <c r="DG2064" s="1"/>
    </row>
    <row r="2065" spans="1:111" x14ac:dyDescent="0.4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  <c r="CV2065" s="1"/>
      <c r="CW2065" s="1"/>
      <c r="CX2065" s="1"/>
      <c r="CY2065" s="1"/>
      <c r="CZ2065" s="1"/>
      <c r="DA2065" s="1"/>
      <c r="DB2065" s="1"/>
      <c r="DC2065" s="1"/>
      <c r="DD2065" s="1"/>
      <c r="DE2065" s="1"/>
      <c r="DF2065" s="1"/>
      <c r="DG2065" s="1"/>
    </row>
    <row r="2066" spans="1:111" x14ac:dyDescent="0.4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  <c r="CV2066" s="1"/>
      <c r="CW2066" s="1"/>
      <c r="CX2066" s="1"/>
      <c r="CY2066" s="1"/>
      <c r="CZ2066" s="1"/>
      <c r="DA2066" s="1"/>
      <c r="DB2066" s="1"/>
      <c r="DC2066" s="1"/>
      <c r="DD2066" s="1"/>
      <c r="DE2066" s="1"/>
      <c r="DF2066" s="1"/>
      <c r="DG2066" s="1"/>
    </row>
    <row r="2067" spans="1:111" x14ac:dyDescent="0.4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  <c r="CV2067" s="1"/>
      <c r="CW2067" s="1"/>
      <c r="CX2067" s="1"/>
      <c r="CY2067" s="1"/>
      <c r="CZ2067" s="1"/>
      <c r="DA2067" s="1"/>
      <c r="DB2067" s="1"/>
      <c r="DC2067" s="1"/>
      <c r="DD2067" s="1"/>
      <c r="DE2067" s="1"/>
      <c r="DF2067" s="1"/>
      <c r="DG2067" s="1"/>
    </row>
    <row r="2068" spans="1:111" x14ac:dyDescent="0.4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  <c r="CV2068" s="1"/>
      <c r="CW2068" s="1"/>
      <c r="CX2068" s="1"/>
      <c r="CY2068" s="1"/>
      <c r="CZ2068" s="1"/>
      <c r="DA2068" s="1"/>
      <c r="DB2068" s="1"/>
      <c r="DC2068" s="1"/>
      <c r="DD2068" s="1"/>
      <c r="DE2068" s="1"/>
      <c r="DF2068" s="1"/>
      <c r="DG2068" s="1"/>
    </row>
    <row r="2069" spans="1:111" x14ac:dyDescent="0.4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  <c r="CV2069" s="1"/>
      <c r="CW2069" s="1"/>
      <c r="CX2069" s="1"/>
      <c r="CY2069" s="1"/>
      <c r="CZ2069" s="1"/>
      <c r="DA2069" s="1"/>
      <c r="DB2069" s="1"/>
      <c r="DC2069" s="1"/>
      <c r="DD2069" s="1"/>
      <c r="DE2069" s="1"/>
      <c r="DF2069" s="1"/>
      <c r="DG2069" s="1"/>
    </row>
    <row r="2070" spans="1:111" x14ac:dyDescent="0.4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  <c r="CV2070" s="1"/>
      <c r="CW2070" s="1"/>
      <c r="CX2070" s="1"/>
      <c r="CY2070" s="1"/>
      <c r="CZ2070" s="1"/>
      <c r="DA2070" s="1"/>
      <c r="DB2070" s="1"/>
      <c r="DC2070" s="1"/>
      <c r="DD2070" s="1"/>
      <c r="DE2070" s="1"/>
      <c r="DF2070" s="1"/>
      <c r="DG2070" s="1"/>
    </row>
    <row r="2071" spans="1:111" x14ac:dyDescent="0.4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  <c r="CV2071" s="1"/>
      <c r="CW2071" s="1"/>
      <c r="CX2071" s="1"/>
      <c r="CY2071" s="1"/>
      <c r="CZ2071" s="1"/>
      <c r="DA2071" s="1"/>
      <c r="DB2071" s="1"/>
      <c r="DC2071" s="1"/>
      <c r="DD2071" s="1"/>
      <c r="DE2071" s="1"/>
      <c r="DF2071" s="1"/>
      <c r="DG2071" s="1"/>
    </row>
    <row r="2072" spans="1:111" x14ac:dyDescent="0.4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  <c r="CT2072" s="1"/>
      <c r="CU2072" s="1"/>
      <c r="CV2072" s="1"/>
      <c r="CW2072" s="1"/>
      <c r="CX2072" s="1"/>
      <c r="CY2072" s="1"/>
      <c r="CZ2072" s="1"/>
      <c r="DA2072" s="1"/>
      <c r="DB2072" s="1"/>
      <c r="DC2072" s="1"/>
      <c r="DD2072" s="1"/>
      <c r="DE2072" s="1"/>
      <c r="DF2072" s="1"/>
      <c r="DG2072" s="1"/>
    </row>
    <row r="2073" spans="1:111" x14ac:dyDescent="0.4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  <c r="CV2073" s="1"/>
      <c r="CW2073" s="1"/>
      <c r="CX2073" s="1"/>
      <c r="CY2073" s="1"/>
      <c r="CZ2073" s="1"/>
      <c r="DA2073" s="1"/>
      <c r="DB2073" s="1"/>
      <c r="DC2073" s="1"/>
      <c r="DD2073" s="1"/>
      <c r="DE2073" s="1"/>
      <c r="DF2073" s="1"/>
      <c r="DG2073" s="1"/>
    </row>
    <row r="2074" spans="1:111" x14ac:dyDescent="0.4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1"/>
      <c r="DA2074" s="1"/>
      <c r="DB2074" s="1"/>
      <c r="DC2074" s="1"/>
      <c r="DD2074" s="1"/>
      <c r="DE2074" s="1"/>
      <c r="DF2074" s="1"/>
      <c r="DG2074" s="1"/>
    </row>
    <row r="2075" spans="1:111" x14ac:dyDescent="0.4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1"/>
      <c r="DA2075" s="1"/>
      <c r="DB2075" s="1"/>
      <c r="DC2075" s="1"/>
      <c r="DD2075" s="1"/>
      <c r="DE2075" s="1"/>
      <c r="DF2075" s="1"/>
      <c r="DG2075" s="1"/>
    </row>
    <row r="2076" spans="1:111" x14ac:dyDescent="0.4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1"/>
      <c r="DA2076" s="1"/>
      <c r="DB2076" s="1"/>
      <c r="DC2076" s="1"/>
      <c r="DD2076" s="1"/>
      <c r="DE2076" s="1"/>
      <c r="DF2076" s="1"/>
      <c r="DG2076" s="1"/>
    </row>
    <row r="2077" spans="1:111" x14ac:dyDescent="0.4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1"/>
      <c r="DA2077" s="1"/>
      <c r="DB2077" s="1"/>
      <c r="DC2077" s="1"/>
      <c r="DD2077" s="1"/>
      <c r="DE2077" s="1"/>
      <c r="DF2077" s="1"/>
      <c r="DG2077" s="1"/>
    </row>
    <row r="2078" spans="1:111" x14ac:dyDescent="0.4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  <c r="DC2078" s="1"/>
      <c r="DD2078" s="1"/>
      <c r="DE2078" s="1"/>
      <c r="DF2078" s="1"/>
      <c r="DG2078" s="1"/>
    </row>
    <row r="2079" spans="1:111" x14ac:dyDescent="0.4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  <c r="DC2079" s="1"/>
      <c r="DD2079" s="1"/>
      <c r="DE2079" s="1"/>
      <c r="DF2079" s="1"/>
      <c r="DG2079" s="1"/>
    </row>
    <row r="2080" spans="1:111" x14ac:dyDescent="0.4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  <c r="DC2080" s="1"/>
      <c r="DD2080" s="1"/>
      <c r="DE2080" s="1"/>
      <c r="DF2080" s="1"/>
      <c r="DG2080" s="1"/>
    </row>
    <row r="2081" spans="1:111" x14ac:dyDescent="0.4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  <c r="DG2081" s="1"/>
    </row>
    <row r="2082" spans="1:111" x14ac:dyDescent="0.4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1"/>
      <c r="DA2082" s="1"/>
      <c r="DB2082" s="1"/>
      <c r="DC2082" s="1"/>
      <c r="DD2082" s="1"/>
      <c r="DE2082" s="1"/>
      <c r="DF2082" s="1"/>
      <c r="DG2082" s="1"/>
    </row>
    <row r="2083" spans="1:111" x14ac:dyDescent="0.4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1"/>
      <c r="DA2083" s="1"/>
      <c r="DB2083" s="1"/>
      <c r="DC2083" s="1"/>
      <c r="DD2083" s="1"/>
      <c r="DE2083" s="1"/>
      <c r="DF2083" s="1"/>
      <c r="DG2083" s="1"/>
    </row>
    <row r="2084" spans="1:111" x14ac:dyDescent="0.4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1"/>
      <c r="DA2084" s="1"/>
      <c r="DB2084" s="1"/>
      <c r="DC2084" s="1"/>
      <c r="DD2084" s="1"/>
      <c r="DE2084" s="1"/>
      <c r="DF2084" s="1"/>
      <c r="DG2084" s="1"/>
    </row>
    <row r="2085" spans="1:111" x14ac:dyDescent="0.4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1"/>
      <c r="DA2085" s="1"/>
      <c r="DB2085" s="1"/>
      <c r="DC2085" s="1"/>
      <c r="DD2085" s="1"/>
      <c r="DE2085" s="1"/>
      <c r="DF2085" s="1"/>
      <c r="DG2085" s="1"/>
    </row>
    <row r="2086" spans="1:111" x14ac:dyDescent="0.4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1"/>
      <c r="DA2086" s="1"/>
      <c r="DB2086" s="1"/>
      <c r="DC2086" s="1"/>
      <c r="DD2086" s="1"/>
      <c r="DE2086" s="1"/>
      <c r="DF2086" s="1"/>
      <c r="DG2086" s="1"/>
    </row>
    <row r="2087" spans="1:111" x14ac:dyDescent="0.4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  <c r="DC2087" s="1"/>
      <c r="DD2087" s="1"/>
      <c r="DE2087" s="1"/>
      <c r="DF2087" s="1"/>
      <c r="DG2087" s="1"/>
    </row>
    <row r="2088" spans="1:111" x14ac:dyDescent="0.4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1"/>
      <c r="DA2088" s="1"/>
      <c r="DB2088" s="1"/>
      <c r="DC2088" s="1"/>
      <c r="DD2088" s="1"/>
      <c r="DE2088" s="1"/>
      <c r="DF2088" s="1"/>
      <c r="DG2088" s="1"/>
    </row>
    <row r="2089" spans="1:111" x14ac:dyDescent="0.4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  <c r="CV2089" s="1"/>
      <c r="CW2089" s="1"/>
      <c r="CX2089" s="1"/>
      <c r="CY2089" s="1"/>
      <c r="CZ2089" s="1"/>
      <c r="DA2089" s="1"/>
      <c r="DB2089" s="1"/>
      <c r="DC2089" s="1"/>
      <c r="DD2089" s="1"/>
      <c r="DE2089" s="1"/>
      <c r="DF2089" s="1"/>
      <c r="DG2089" s="1"/>
    </row>
    <row r="2090" spans="1:111" x14ac:dyDescent="0.4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  <c r="CT2090" s="1"/>
      <c r="CU2090" s="1"/>
      <c r="CV2090" s="1"/>
      <c r="CW2090" s="1"/>
      <c r="CX2090" s="1"/>
      <c r="CY2090" s="1"/>
      <c r="CZ2090" s="1"/>
      <c r="DA2090" s="1"/>
      <c r="DB2090" s="1"/>
      <c r="DC2090" s="1"/>
      <c r="DD2090" s="1"/>
      <c r="DE2090" s="1"/>
      <c r="DF2090" s="1"/>
      <c r="DG2090" s="1"/>
    </row>
    <row r="2091" spans="1:111" x14ac:dyDescent="0.4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  <c r="CV2091" s="1"/>
      <c r="CW2091" s="1"/>
      <c r="CX2091" s="1"/>
      <c r="CY2091" s="1"/>
      <c r="CZ2091" s="1"/>
      <c r="DA2091" s="1"/>
      <c r="DB2091" s="1"/>
      <c r="DC2091" s="1"/>
      <c r="DD2091" s="1"/>
      <c r="DE2091" s="1"/>
      <c r="DF2091" s="1"/>
      <c r="DG2091" s="1"/>
    </row>
    <row r="2092" spans="1:111" x14ac:dyDescent="0.4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  <c r="CV2092" s="1"/>
      <c r="CW2092" s="1"/>
      <c r="CX2092" s="1"/>
      <c r="CY2092" s="1"/>
      <c r="CZ2092" s="1"/>
      <c r="DA2092" s="1"/>
      <c r="DB2092" s="1"/>
      <c r="DC2092" s="1"/>
      <c r="DD2092" s="1"/>
      <c r="DE2092" s="1"/>
      <c r="DF2092" s="1"/>
      <c r="DG2092" s="1"/>
    </row>
    <row r="2093" spans="1:111" x14ac:dyDescent="0.4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  <c r="CV2093" s="1"/>
      <c r="CW2093" s="1"/>
      <c r="CX2093" s="1"/>
      <c r="CY2093" s="1"/>
      <c r="CZ2093" s="1"/>
      <c r="DA2093" s="1"/>
      <c r="DB2093" s="1"/>
      <c r="DC2093" s="1"/>
      <c r="DD2093" s="1"/>
      <c r="DE2093" s="1"/>
      <c r="DF2093" s="1"/>
      <c r="DG2093" s="1"/>
    </row>
    <row r="2094" spans="1:111" x14ac:dyDescent="0.4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  <c r="CV2094" s="1"/>
      <c r="CW2094" s="1"/>
      <c r="CX2094" s="1"/>
      <c r="CY2094" s="1"/>
      <c r="CZ2094" s="1"/>
      <c r="DA2094" s="1"/>
      <c r="DB2094" s="1"/>
      <c r="DC2094" s="1"/>
      <c r="DD2094" s="1"/>
      <c r="DE2094" s="1"/>
      <c r="DF2094" s="1"/>
      <c r="DG2094" s="1"/>
    </row>
    <row r="2095" spans="1:111" x14ac:dyDescent="0.4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  <c r="CT2095" s="1"/>
      <c r="CU2095" s="1"/>
      <c r="CV2095" s="1"/>
      <c r="CW2095" s="1"/>
      <c r="CX2095" s="1"/>
      <c r="CY2095" s="1"/>
      <c r="CZ2095" s="1"/>
      <c r="DA2095" s="1"/>
      <c r="DB2095" s="1"/>
      <c r="DC2095" s="1"/>
      <c r="DD2095" s="1"/>
      <c r="DE2095" s="1"/>
      <c r="DF2095" s="1"/>
      <c r="DG2095" s="1"/>
    </row>
    <row r="2096" spans="1:111" x14ac:dyDescent="0.4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  <c r="CV2096" s="1"/>
      <c r="CW2096" s="1"/>
      <c r="CX2096" s="1"/>
      <c r="CY2096" s="1"/>
      <c r="CZ2096" s="1"/>
      <c r="DA2096" s="1"/>
      <c r="DB2096" s="1"/>
      <c r="DC2096" s="1"/>
      <c r="DD2096" s="1"/>
      <c r="DE2096" s="1"/>
      <c r="DF2096" s="1"/>
      <c r="DG2096" s="1"/>
    </row>
    <row r="2097" spans="1:111" x14ac:dyDescent="0.4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  <c r="CT2097" s="1"/>
      <c r="CU2097" s="1"/>
      <c r="CV2097" s="1"/>
      <c r="CW2097" s="1"/>
      <c r="CX2097" s="1"/>
      <c r="CY2097" s="1"/>
      <c r="CZ2097" s="1"/>
      <c r="DA2097" s="1"/>
      <c r="DB2097" s="1"/>
      <c r="DC2097" s="1"/>
      <c r="DD2097" s="1"/>
      <c r="DE2097" s="1"/>
      <c r="DF2097" s="1"/>
      <c r="DG2097" s="1"/>
    </row>
    <row r="2098" spans="1:111" x14ac:dyDescent="0.4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  <c r="CT2098" s="1"/>
      <c r="CU2098" s="1"/>
      <c r="CV2098" s="1"/>
      <c r="CW2098" s="1"/>
      <c r="CX2098" s="1"/>
      <c r="CY2098" s="1"/>
      <c r="CZ2098" s="1"/>
      <c r="DA2098" s="1"/>
      <c r="DB2098" s="1"/>
      <c r="DC2098" s="1"/>
      <c r="DD2098" s="1"/>
      <c r="DE2098" s="1"/>
      <c r="DF2098" s="1"/>
      <c r="DG2098" s="1"/>
    </row>
    <row r="2099" spans="1:111" x14ac:dyDescent="0.4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  <c r="CO2099" s="1"/>
      <c r="CP2099" s="1"/>
      <c r="CQ2099" s="1"/>
      <c r="CR2099" s="1"/>
      <c r="CS2099" s="1"/>
      <c r="CT2099" s="1"/>
      <c r="CU2099" s="1"/>
      <c r="CV2099" s="1"/>
      <c r="CW2099" s="1"/>
      <c r="CX2099" s="1"/>
      <c r="CY2099" s="1"/>
      <c r="CZ2099" s="1"/>
      <c r="DA2099" s="1"/>
      <c r="DB2099" s="1"/>
      <c r="DC2099" s="1"/>
      <c r="DD2099" s="1"/>
      <c r="DE2099" s="1"/>
      <c r="DF2099" s="1"/>
      <c r="DG2099" s="1"/>
    </row>
    <row r="2100" spans="1:111" x14ac:dyDescent="0.4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  <c r="CT2100" s="1"/>
      <c r="CU2100" s="1"/>
      <c r="CV2100" s="1"/>
      <c r="CW2100" s="1"/>
      <c r="CX2100" s="1"/>
      <c r="CY2100" s="1"/>
      <c r="CZ2100" s="1"/>
      <c r="DA2100" s="1"/>
      <c r="DB2100" s="1"/>
      <c r="DC2100" s="1"/>
      <c r="DD2100" s="1"/>
      <c r="DE2100" s="1"/>
      <c r="DF2100" s="1"/>
      <c r="DG2100" s="1"/>
    </row>
    <row r="2101" spans="1:111" x14ac:dyDescent="0.4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  <c r="CT2101" s="1"/>
      <c r="CU2101" s="1"/>
      <c r="CV2101" s="1"/>
      <c r="CW2101" s="1"/>
      <c r="CX2101" s="1"/>
      <c r="CY2101" s="1"/>
      <c r="CZ2101" s="1"/>
      <c r="DA2101" s="1"/>
      <c r="DB2101" s="1"/>
      <c r="DC2101" s="1"/>
      <c r="DD2101" s="1"/>
      <c r="DE2101" s="1"/>
      <c r="DF2101" s="1"/>
      <c r="DG2101" s="1"/>
    </row>
    <row r="2102" spans="1:111" x14ac:dyDescent="0.4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  <c r="CV2102" s="1"/>
      <c r="CW2102" s="1"/>
      <c r="CX2102" s="1"/>
      <c r="CY2102" s="1"/>
      <c r="CZ2102" s="1"/>
      <c r="DA2102" s="1"/>
      <c r="DB2102" s="1"/>
      <c r="DC2102" s="1"/>
      <c r="DD2102" s="1"/>
      <c r="DE2102" s="1"/>
      <c r="DF2102" s="1"/>
      <c r="DG2102" s="1"/>
    </row>
    <row r="2103" spans="1:111" x14ac:dyDescent="0.4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  <c r="CV2103" s="1"/>
      <c r="CW2103" s="1"/>
      <c r="CX2103" s="1"/>
      <c r="CY2103" s="1"/>
      <c r="CZ2103" s="1"/>
      <c r="DA2103" s="1"/>
      <c r="DB2103" s="1"/>
      <c r="DC2103" s="1"/>
      <c r="DD2103" s="1"/>
      <c r="DE2103" s="1"/>
      <c r="DF2103" s="1"/>
      <c r="DG2103" s="1"/>
    </row>
    <row r="2104" spans="1:111" x14ac:dyDescent="0.4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  <c r="CV2104" s="1"/>
      <c r="CW2104" s="1"/>
      <c r="CX2104" s="1"/>
      <c r="CY2104" s="1"/>
      <c r="CZ2104" s="1"/>
      <c r="DA2104" s="1"/>
      <c r="DB2104" s="1"/>
      <c r="DC2104" s="1"/>
      <c r="DD2104" s="1"/>
      <c r="DE2104" s="1"/>
      <c r="DF2104" s="1"/>
      <c r="DG2104" s="1"/>
    </row>
    <row r="2105" spans="1:111" x14ac:dyDescent="0.4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  <c r="CV2105" s="1"/>
      <c r="CW2105" s="1"/>
      <c r="CX2105" s="1"/>
      <c r="CY2105" s="1"/>
      <c r="CZ2105" s="1"/>
      <c r="DA2105" s="1"/>
      <c r="DB2105" s="1"/>
      <c r="DC2105" s="1"/>
      <c r="DD2105" s="1"/>
      <c r="DE2105" s="1"/>
      <c r="DF2105" s="1"/>
      <c r="DG2105" s="1"/>
    </row>
    <row r="2106" spans="1:111" x14ac:dyDescent="0.4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1"/>
      <c r="DA2106" s="1"/>
      <c r="DB2106" s="1"/>
      <c r="DC2106" s="1"/>
      <c r="DD2106" s="1"/>
      <c r="DE2106" s="1"/>
      <c r="DF2106" s="1"/>
      <c r="DG2106" s="1"/>
    </row>
    <row r="2107" spans="1:111" x14ac:dyDescent="0.4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1"/>
      <c r="DA2107" s="1"/>
      <c r="DB2107" s="1"/>
      <c r="DC2107" s="1"/>
      <c r="DD2107" s="1"/>
      <c r="DE2107" s="1"/>
      <c r="DF2107" s="1"/>
      <c r="DG2107" s="1"/>
    </row>
    <row r="2108" spans="1:111" x14ac:dyDescent="0.4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1"/>
      <c r="DA2108" s="1"/>
      <c r="DB2108" s="1"/>
      <c r="DC2108" s="1"/>
      <c r="DD2108" s="1"/>
      <c r="DE2108" s="1"/>
      <c r="DF2108" s="1"/>
      <c r="DG2108" s="1"/>
    </row>
    <row r="2109" spans="1:111" x14ac:dyDescent="0.4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1"/>
      <c r="DA2109" s="1"/>
      <c r="DB2109" s="1"/>
      <c r="DC2109" s="1"/>
      <c r="DD2109" s="1"/>
      <c r="DE2109" s="1"/>
      <c r="DF2109" s="1"/>
      <c r="DG2109" s="1"/>
    </row>
    <row r="2110" spans="1:111" x14ac:dyDescent="0.4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1"/>
      <c r="DA2110" s="1"/>
      <c r="DB2110" s="1"/>
      <c r="DC2110" s="1"/>
      <c r="DD2110" s="1"/>
      <c r="DE2110" s="1"/>
      <c r="DF2110" s="1"/>
      <c r="DG2110" s="1"/>
    </row>
    <row r="2111" spans="1:111" x14ac:dyDescent="0.4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1"/>
      <c r="DA2111" s="1"/>
      <c r="DB2111" s="1"/>
      <c r="DC2111" s="1"/>
      <c r="DD2111" s="1"/>
      <c r="DE2111" s="1"/>
      <c r="DF2111" s="1"/>
      <c r="DG2111" s="1"/>
    </row>
    <row r="2112" spans="1:111" x14ac:dyDescent="0.4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1"/>
      <c r="DA2112" s="1"/>
      <c r="DB2112" s="1"/>
      <c r="DC2112" s="1"/>
      <c r="DD2112" s="1"/>
      <c r="DE2112" s="1"/>
      <c r="DF2112" s="1"/>
      <c r="DG2112" s="1"/>
    </row>
    <row r="2113" spans="1:111" x14ac:dyDescent="0.4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1"/>
      <c r="DA2113" s="1"/>
      <c r="DB2113" s="1"/>
      <c r="DC2113" s="1"/>
      <c r="DD2113" s="1"/>
      <c r="DE2113" s="1"/>
      <c r="DF2113" s="1"/>
      <c r="DG2113" s="1"/>
    </row>
    <row r="2114" spans="1:111" x14ac:dyDescent="0.4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  <c r="CV2114" s="1"/>
      <c r="CW2114" s="1"/>
      <c r="CX2114" s="1"/>
      <c r="CY2114" s="1"/>
      <c r="CZ2114" s="1"/>
      <c r="DA2114" s="1"/>
      <c r="DB2114" s="1"/>
      <c r="DC2114" s="1"/>
      <c r="DD2114" s="1"/>
      <c r="DE2114" s="1"/>
      <c r="DF2114" s="1"/>
      <c r="DG2114" s="1"/>
    </row>
    <row r="2115" spans="1:111" x14ac:dyDescent="0.4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1"/>
      <c r="DA2115" s="1"/>
      <c r="DB2115" s="1"/>
      <c r="DC2115" s="1"/>
      <c r="DD2115" s="1"/>
      <c r="DE2115" s="1"/>
      <c r="DF2115" s="1"/>
      <c r="DG2115" s="1"/>
    </row>
    <row r="2116" spans="1:111" x14ac:dyDescent="0.4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1"/>
      <c r="DA2116" s="1"/>
      <c r="DB2116" s="1"/>
      <c r="DC2116" s="1"/>
      <c r="DD2116" s="1"/>
      <c r="DE2116" s="1"/>
      <c r="DF2116" s="1"/>
      <c r="DG2116" s="1"/>
    </row>
    <row r="2117" spans="1:111" x14ac:dyDescent="0.4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1"/>
      <c r="DA2117" s="1"/>
      <c r="DB2117" s="1"/>
      <c r="DC2117" s="1"/>
      <c r="DD2117" s="1"/>
      <c r="DE2117" s="1"/>
      <c r="DF2117" s="1"/>
      <c r="DG2117" s="1"/>
    </row>
    <row r="2118" spans="1:111" x14ac:dyDescent="0.4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1"/>
      <c r="DA2118" s="1"/>
      <c r="DB2118" s="1"/>
      <c r="DC2118" s="1"/>
      <c r="DD2118" s="1"/>
      <c r="DE2118" s="1"/>
      <c r="DF2118" s="1"/>
      <c r="DG2118" s="1"/>
    </row>
    <row r="2119" spans="1:111" x14ac:dyDescent="0.4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1"/>
      <c r="DA2119" s="1"/>
      <c r="DB2119" s="1"/>
      <c r="DC2119" s="1"/>
      <c r="DD2119" s="1"/>
      <c r="DE2119" s="1"/>
      <c r="DF2119" s="1"/>
      <c r="DG2119" s="1"/>
    </row>
    <row r="2120" spans="1:111" x14ac:dyDescent="0.4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  <c r="DC2120" s="1"/>
      <c r="DD2120" s="1"/>
      <c r="DE2120" s="1"/>
      <c r="DF2120" s="1"/>
      <c r="DG2120" s="1"/>
    </row>
    <row r="2121" spans="1:111" x14ac:dyDescent="0.4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1"/>
      <c r="DA2121" s="1"/>
      <c r="DB2121" s="1"/>
      <c r="DC2121" s="1"/>
      <c r="DD2121" s="1"/>
      <c r="DE2121" s="1"/>
      <c r="DF2121" s="1"/>
      <c r="DG2121" s="1"/>
    </row>
    <row r="2122" spans="1:111" x14ac:dyDescent="0.4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1"/>
      <c r="DA2122" s="1"/>
      <c r="DB2122" s="1"/>
      <c r="DC2122" s="1"/>
      <c r="DD2122" s="1"/>
      <c r="DE2122" s="1"/>
      <c r="DF2122" s="1"/>
      <c r="DG2122" s="1"/>
    </row>
    <row r="2123" spans="1:111" x14ac:dyDescent="0.4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  <c r="CV2123" s="1"/>
      <c r="CW2123" s="1"/>
      <c r="CX2123" s="1"/>
      <c r="CY2123" s="1"/>
      <c r="CZ2123" s="1"/>
      <c r="DA2123" s="1"/>
      <c r="DB2123" s="1"/>
      <c r="DC2123" s="1"/>
      <c r="DD2123" s="1"/>
      <c r="DE2123" s="1"/>
      <c r="DF2123" s="1"/>
      <c r="DG2123" s="1"/>
    </row>
    <row r="2124" spans="1:111" x14ac:dyDescent="0.4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1"/>
      <c r="DA2124" s="1"/>
      <c r="DB2124" s="1"/>
      <c r="DC2124" s="1"/>
      <c r="DD2124" s="1"/>
      <c r="DE2124" s="1"/>
      <c r="DF2124" s="1"/>
      <c r="DG2124" s="1"/>
    </row>
    <row r="2125" spans="1:111" x14ac:dyDescent="0.4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  <c r="CV2125" s="1"/>
      <c r="CW2125" s="1"/>
      <c r="CX2125" s="1"/>
      <c r="CY2125" s="1"/>
      <c r="CZ2125" s="1"/>
      <c r="DA2125" s="1"/>
      <c r="DB2125" s="1"/>
      <c r="DC2125" s="1"/>
      <c r="DD2125" s="1"/>
      <c r="DE2125" s="1"/>
      <c r="DF2125" s="1"/>
      <c r="DG2125" s="1"/>
    </row>
    <row r="2126" spans="1:111" x14ac:dyDescent="0.4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  <c r="CV2126" s="1"/>
      <c r="CW2126" s="1"/>
      <c r="CX2126" s="1"/>
      <c r="CY2126" s="1"/>
      <c r="CZ2126" s="1"/>
      <c r="DA2126" s="1"/>
      <c r="DB2126" s="1"/>
      <c r="DC2126" s="1"/>
      <c r="DD2126" s="1"/>
      <c r="DE2126" s="1"/>
      <c r="DF2126" s="1"/>
      <c r="DG2126" s="1"/>
    </row>
    <row r="2127" spans="1:111" x14ac:dyDescent="0.4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  <c r="CV2127" s="1"/>
      <c r="CW2127" s="1"/>
      <c r="CX2127" s="1"/>
      <c r="CY2127" s="1"/>
      <c r="CZ2127" s="1"/>
      <c r="DA2127" s="1"/>
      <c r="DB2127" s="1"/>
      <c r="DC2127" s="1"/>
      <c r="DD2127" s="1"/>
      <c r="DE2127" s="1"/>
      <c r="DF2127" s="1"/>
      <c r="DG2127" s="1"/>
    </row>
    <row r="2128" spans="1:111" x14ac:dyDescent="0.4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  <c r="CV2128" s="1"/>
      <c r="CW2128" s="1"/>
      <c r="CX2128" s="1"/>
      <c r="CY2128" s="1"/>
      <c r="CZ2128" s="1"/>
      <c r="DA2128" s="1"/>
      <c r="DB2128" s="1"/>
      <c r="DC2128" s="1"/>
      <c r="DD2128" s="1"/>
      <c r="DE2128" s="1"/>
      <c r="DF2128" s="1"/>
      <c r="DG2128" s="1"/>
    </row>
    <row r="2129" spans="1:111" x14ac:dyDescent="0.4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  <c r="CV2129" s="1"/>
      <c r="CW2129" s="1"/>
      <c r="CX2129" s="1"/>
      <c r="CY2129" s="1"/>
      <c r="CZ2129" s="1"/>
      <c r="DA2129" s="1"/>
      <c r="DB2129" s="1"/>
      <c r="DC2129" s="1"/>
      <c r="DD2129" s="1"/>
      <c r="DE2129" s="1"/>
      <c r="DF2129" s="1"/>
      <c r="DG2129" s="1"/>
    </row>
    <row r="2130" spans="1:111" x14ac:dyDescent="0.4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  <c r="CV2130" s="1"/>
      <c r="CW2130" s="1"/>
      <c r="CX2130" s="1"/>
      <c r="CY2130" s="1"/>
      <c r="CZ2130" s="1"/>
      <c r="DA2130" s="1"/>
      <c r="DB2130" s="1"/>
      <c r="DC2130" s="1"/>
      <c r="DD2130" s="1"/>
      <c r="DE2130" s="1"/>
      <c r="DF2130" s="1"/>
      <c r="DG2130" s="1"/>
    </row>
    <row r="2131" spans="1:111" x14ac:dyDescent="0.4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1"/>
      <c r="DA2131" s="1"/>
      <c r="DB2131" s="1"/>
      <c r="DC2131" s="1"/>
      <c r="DD2131" s="1"/>
      <c r="DE2131" s="1"/>
      <c r="DF2131" s="1"/>
      <c r="DG2131" s="1"/>
    </row>
    <row r="2132" spans="1:111" x14ac:dyDescent="0.4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1"/>
      <c r="DA2132" s="1"/>
      <c r="DB2132" s="1"/>
      <c r="DC2132" s="1"/>
      <c r="DD2132" s="1"/>
      <c r="DE2132" s="1"/>
      <c r="DF2132" s="1"/>
      <c r="DG2132" s="1"/>
    </row>
    <row r="2133" spans="1:111" x14ac:dyDescent="0.4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1"/>
      <c r="DA2133" s="1"/>
      <c r="DB2133" s="1"/>
      <c r="DC2133" s="1"/>
      <c r="DD2133" s="1"/>
      <c r="DE2133" s="1"/>
      <c r="DF2133" s="1"/>
      <c r="DG2133" s="1"/>
    </row>
    <row r="2134" spans="1:111" x14ac:dyDescent="0.4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1"/>
      <c r="DA2134" s="1"/>
      <c r="DB2134" s="1"/>
      <c r="DC2134" s="1"/>
      <c r="DD2134" s="1"/>
      <c r="DE2134" s="1"/>
      <c r="DF2134" s="1"/>
      <c r="DG2134" s="1"/>
    </row>
    <row r="2135" spans="1:111" x14ac:dyDescent="0.4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1"/>
      <c r="DA2135" s="1"/>
      <c r="DB2135" s="1"/>
      <c r="DC2135" s="1"/>
      <c r="DD2135" s="1"/>
      <c r="DE2135" s="1"/>
      <c r="DF2135" s="1"/>
      <c r="DG2135" s="1"/>
    </row>
    <row r="2136" spans="1:111" x14ac:dyDescent="0.4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1"/>
      <c r="DA2136" s="1"/>
      <c r="DB2136" s="1"/>
      <c r="DC2136" s="1"/>
      <c r="DD2136" s="1"/>
      <c r="DE2136" s="1"/>
      <c r="DF2136" s="1"/>
      <c r="DG2136" s="1"/>
    </row>
    <row r="2137" spans="1:111" x14ac:dyDescent="0.4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1"/>
      <c r="DA2137" s="1"/>
      <c r="DB2137" s="1"/>
      <c r="DC2137" s="1"/>
      <c r="DD2137" s="1"/>
      <c r="DE2137" s="1"/>
      <c r="DF2137" s="1"/>
      <c r="DG2137" s="1"/>
    </row>
    <row r="2138" spans="1:111" x14ac:dyDescent="0.4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1"/>
      <c r="DA2138" s="1"/>
      <c r="DB2138" s="1"/>
      <c r="DC2138" s="1"/>
      <c r="DD2138" s="1"/>
      <c r="DE2138" s="1"/>
      <c r="DF2138" s="1"/>
      <c r="DG2138" s="1"/>
    </row>
    <row r="2139" spans="1:111" x14ac:dyDescent="0.4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1"/>
      <c r="DA2139" s="1"/>
      <c r="DB2139" s="1"/>
      <c r="DC2139" s="1"/>
      <c r="DD2139" s="1"/>
      <c r="DE2139" s="1"/>
      <c r="DF2139" s="1"/>
      <c r="DG2139" s="1"/>
    </row>
    <row r="2140" spans="1:111" x14ac:dyDescent="0.4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1"/>
      <c r="DA2140" s="1"/>
      <c r="DB2140" s="1"/>
      <c r="DC2140" s="1"/>
      <c r="DD2140" s="1"/>
      <c r="DE2140" s="1"/>
      <c r="DF2140" s="1"/>
      <c r="DG2140" s="1"/>
    </row>
    <row r="2141" spans="1:111" x14ac:dyDescent="0.4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1"/>
      <c r="DA2141" s="1"/>
      <c r="DB2141" s="1"/>
      <c r="DC2141" s="1"/>
      <c r="DD2141" s="1"/>
      <c r="DE2141" s="1"/>
      <c r="DF2141" s="1"/>
      <c r="DG2141" s="1"/>
    </row>
    <row r="2142" spans="1:111" x14ac:dyDescent="0.4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1"/>
      <c r="DA2142" s="1"/>
      <c r="DB2142" s="1"/>
      <c r="DC2142" s="1"/>
      <c r="DD2142" s="1"/>
      <c r="DE2142" s="1"/>
      <c r="DF2142" s="1"/>
      <c r="DG2142" s="1"/>
    </row>
    <row r="2143" spans="1:111" x14ac:dyDescent="0.4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1"/>
      <c r="DA2143" s="1"/>
      <c r="DB2143" s="1"/>
      <c r="DC2143" s="1"/>
      <c r="DD2143" s="1"/>
      <c r="DE2143" s="1"/>
      <c r="DF2143" s="1"/>
      <c r="DG2143" s="1"/>
    </row>
    <row r="2144" spans="1:111" x14ac:dyDescent="0.4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  <c r="CV2144" s="1"/>
      <c r="CW2144" s="1"/>
      <c r="CX2144" s="1"/>
      <c r="CY2144" s="1"/>
      <c r="CZ2144" s="1"/>
      <c r="DA2144" s="1"/>
      <c r="DB2144" s="1"/>
      <c r="DC2144" s="1"/>
      <c r="DD2144" s="1"/>
      <c r="DE2144" s="1"/>
      <c r="DF2144" s="1"/>
      <c r="DG2144" s="1"/>
    </row>
    <row r="2145" spans="1:111" x14ac:dyDescent="0.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1"/>
      <c r="DA2145" s="1"/>
      <c r="DB2145" s="1"/>
      <c r="DC2145" s="1"/>
      <c r="DD2145" s="1"/>
      <c r="DE2145" s="1"/>
      <c r="DF2145" s="1"/>
      <c r="DG2145" s="1"/>
    </row>
    <row r="2146" spans="1:111" x14ac:dyDescent="0.4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1"/>
      <c r="DA2146" s="1"/>
      <c r="DB2146" s="1"/>
      <c r="DC2146" s="1"/>
      <c r="DD2146" s="1"/>
      <c r="DE2146" s="1"/>
      <c r="DF2146" s="1"/>
      <c r="DG2146" s="1"/>
    </row>
    <row r="2147" spans="1:111" x14ac:dyDescent="0.4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1"/>
      <c r="DA2147" s="1"/>
      <c r="DB2147" s="1"/>
      <c r="DC2147" s="1"/>
      <c r="DD2147" s="1"/>
      <c r="DE2147" s="1"/>
      <c r="DF2147" s="1"/>
      <c r="DG2147" s="1"/>
    </row>
    <row r="2148" spans="1:111" x14ac:dyDescent="0.4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1"/>
      <c r="DA2148" s="1"/>
      <c r="DB2148" s="1"/>
      <c r="DC2148" s="1"/>
      <c r="DD2148" s="1"/>
      <c r="DE2148" s="1"/>
      <c r="DF2148" s="1"/>
      <c r="DG2148" s="1"/>
    </row>
    <row r="2149" spans="1:111" x14ac:dyDescent="0.4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1"/>
      <c r="DA2149" s="1"/>
      <c r="DB2149" s="1"/>
      <c r="DC2149" s="1"/>
      <c r="DD2149" s="1"/>
      <c r="DE2149" s="1"/>
      <c r="DF2149" s="1"/>
      <c r="DG2149" s="1"/>
    </row>
    <row r="2150" spans="1:111" x14ac:dyDescent="0.4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1"/>
      <c r="DA2150" s="1"/>
      <c r="DB2150" s="1"/>
      <c r="DC2150" s="1"/>
      <c r="DD2150" s="1"/>
      <c r="DE2150" s="1"/>
      <c r="DF2150" s="1"/>
      <c r="DG2150" s="1"/>
    </row>
    <row r="2151" spans="1:111" x14ac:dyDescent="0.4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1"/>
      <c r="DA2151" s="1"/>
      <c r="DB2151" s="1"/>
      <c r="DC2151" s="1"/>
      <c r="DD2151" s="1"/>
      <c r="DE2151" s="1"/>
      <c r="DF2151" s="1"/>
      <c r="DG2151" s="1"/>
    </row>
    <row r="2152" spans="1:111" x14ac:dyDescent="0.4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1"/>
      <c r="DA2152" s="1"/>
      <c r="DB2152" s="1"/>
      <c r="DC2152" s="1"/>
      <c r="DD2152" s="1"/>
      <c r="DE2152" s="1"/>
      <c r="DF2152" s="1"/>
      <c r="DG2152" s="1"/>
    </row>
    <row r="2153" spans="1:111" x14ac:dyDescent="0.4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1"/>
      <c r="DA2153" s="1"/>
      <c r="DB2153" s="1"/>
      <c r="DC2153" s="1"/>
      <c r="DD2153" s="1"/>
      <c r="DE2153" s="1"/>
      <c r="DF2153" s="1"/>
      <c r="DG2153" s="1"/>
    </row>
    <row r="2154" spans="1:111" x14ac:dyDescent="0.4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  <c r="CV2154" s="1"/>
      <c r="CW2154" s="1"/>
      <c r="CX2154" s="1"/>
      <c r="CY2154" s="1"/>
      <c r="CZ2154" s="1"/>
      <c r="DA2154" s="1"/>
      <c r="DB2154" s="1"/>
      <c r="DC2154" s="1"/>
      <c r="DD2154" s="1"/>
      <c r="DE2154" s="1"/>
      <c r="DF2154" s="1"/>
      <c r="DG2154" s="1"/>
    </row>
    <row r="2155" spans="1:111" x14ac:dyDescent="0.4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1"/>
      <c r="DA2155" s="1"/>
      <c r="DB2155" s="1"/>
      <c r="DC2155" s="1"/>
      <c r="DD2155" s="1"/>
      <c r="DE2155" s="1"/>
      <c r="DF2155" s="1"/>
      <c r="DG2155" s="1"/>
    </row>
    <row r="2156" spans="1:111" x14ac:dyDescent="0.4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  <c r="CV2156" s="1"/>
      <c r="CW2156" s="1"/>
      <c r="CX2156" s="1"/>
      <c r="CY2156" s="1"/>
      <c r="CZ2156" s="1"/>
      <c r="DA2156" s="1"/>
      <c r="DB2156" s="1"/>
      <c r="DC2156" s="1"/>
      <c r="DD2156" s="1"/>
      <c r="DE2156" s="1"/>
      <c r="DF2156" s="1"/>
      <c r="DG2156" s="1"/>
    </row>
    <row r="2157" spans="1:111" x14ac:dyDescent="0.4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  <c r="CV2157" s="1"/>
      <c r="CW2157" s="1"/>
      <c r="CX2157" s="1"/>
      <c r="CY2157" s="1"/>
      <c r="CZ2157" s="1"/>
      <c r="DA2157" s="1"/>
      <c r="DB2157" s="1"/>
      <c r="DC2157" s="1"/>
      <c r="DD2157" s="1"/>
      <c r="DE2157" s="1"/>
      <c r="DF2157" s="1"/>
      <c r="DG2157" s="1"/>
    </row>
    <row r="2158" spans="1:111" x14ac:dyDescent="0.4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  <c r="CV2158" s="1"/>
      <c r="CW2158" s="1"/>
      <c r="CX2158" s="1"/>
      <c r="CY2158" s="1"/>
      <c r="CZ2158" s="1"/>
      <c r="DA2158" s="1"/>
      <c r="DB2158" s="1"/>
      <c r="DC2158" s="1"/>
      <c r="DD2158" s="1"/>
      <c r="DE2158" s="1"/>
      <c r="DF2158" s="1"/>
      <c r="DG2158" s="1"/>
    </row>
    <row r="2159" spans="1:111" x14ac:dyDescent="0.4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  <c r="CV2159" s="1"/>
      <c r="CW2159" s="1"/>
      <c r="CX2159" s="1"/>
      <c r="CY2159" s="1"/>
      <c r="CZ2159" s="1"/>
      <c r="DA2159" s="1"/>
      <c r="DB2159" s="1"/>
      <c r="DC2159" s="1"/>
      <c r="DD2159" s="1"/>
      <c r="DE2159" s="1"/>
      <c r="DF2159" s="1"/>
      <c r="DG2159" s="1"/>
    </row>
    <row r="2160" spans="1:111" x14ac:dyDescent="0.4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  <c r="CV2160" s="1"/>
      <c r="CW2160" s="1"/>
      <c r="CX2160" s="1"/>
      <c r="CY2160" s="1"/>
      <c r="CZ2160" s="1"/>
      <c r="DA2160" s="1"/>
      <c r="DB2160" s="1"/>
      <c r="DC2160" s="1"/>
      <c r="DD2160" s="1"/>
      <c r="DE2160" s="1"/>
      <c r="DF2160" s="1"/>
      <c r="DG2160" s="1"/>
    </row>
    <row r="2161" spans="1:111" x14ac:dyDescent="0.4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1"/>
      <c r="DA2161" s="1"/>
      <c r="DB2161" s="1"/>
      <c r="DC2161" s="1"/>
      <c r="DD2161" s="1"/>
      <c r="DE2161" s="1"/>
      <c r="DF2161" s="1"/>
      <c r="DG2161" s="1"/>
    </row>
    <row r="2162" spans="1:111" x14ac:dyDescent="0.4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  <c r="CV2162" s="1"/>
      <c r="CW2162" s="1"/>
      <c r="CX2162" s="1"/>
      <c r="CY2162" s="1"/>
      <c r="CZ2162" s="1"/>
      <c r="DA2162" s="1"/>
      <c r="DB2162" s="1"/>
      <c r="DC2162" s="1"/>
      <c r="DD2162" s="1"/>
      <c r="DE2162" s="1"/>
      <c r="DF2162" s="1"/>
      <c r="DG2162" s="1"/>
    </row>
    <row r="2163" spans="1:111" x14ac:dyDescent="0.4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  <c r="CV2163" s="1"/>
      <c r="CW2163" s="1"/>
      <c r="CX2163" s="1"/>
      <c r="CY2163" s="1"/>
      <c r="CZ2163" s="1"/>
      <c r="DA2163" s="1"/>
      <c r="DB2163" s="1"/>
      <c r="DC2163" s="1"/>
      <c r="DD2163" s="1"/>
      <c r="DE2163" s="1"/>
      <c r="DF2163" s="1"/>
      <c r="DG2163" s="1"/>
    </row>
    <row r="2164" spans="1:111" x14ac:dyDescent="0.4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  <c r="CT2164" s="1"/>
      <c r="CU2164" s="1"/>
      <c r="CV2164" s="1"/>
      <c r="CW2164" s="1"/>
      <c r="CX2164" s="1"/>
      <c r="CY2164" s="1"/>
      <c r="CZ2164" s="1"/>
      <c r="DA2164" s="1"/>
      <c r="DB2164" s="1"/>
      <c r="DC2164" s="1"/>
      <c r="DD2164" s="1"/>
      <c r="DE2164" s="1"/>
      <c r="DF2164" s="1"/>
      <c r="DG2164" s="1"/>
    </row>
    <row r="2165" spans="1:111" x14ac:dyDescent="0.4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  <c r="CT2165" s="1"/>
      <c r="CU2165" s="1"/>
      <c r="CV2165" s="1"/>
      <c r="CW2165" s="1"/>
      <c r="CX2165" s="1"/>
      <c r="CY2165" s="1"/>
      <c r="CZ2165" s="1"/>
      <c r="DA2165" s="1"/>
      <c r="DB2165" s="1"/>
      <c r="DC2165" s="1"/>
      <c r="DD2165" s="1"/>
      <c r="DE2165" s="1"/>
      <c r="DF2165" s="1"/>
      <c r="DG2165" s="1"/>
    </row>
    <row r="2166" spans="1:111" x14ac:dyDescent="0.4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  <c r="CT2166" s="1"/>
      <c r="CU2166" s="1"/>
      <c r="CV2166" s="1"/>
      <c r="CW2166" s="1"/>
      <c r="CX2166" s="1"/>
      <c r="CY2166" s="1"/>
      <c r="CZ2166" s="1"/>
      <c r="DA2166" s="1"/>
      <c r="DB2166" s="1"/>
      <c r="DC2166" s="1"/>
      <c r="DD2166" s="1"/>
      <c r="DE2166" s="1"/>
      <c r="DF2166" s="1"/>
      <c r="DG2166" s="1"/>
    </row>
    <row r="2167" spans="1:111" x14ac:dyDescent="0.4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  <c r="CV2167" s="1"/>
      <c r="CW2167" s="1"/>
      <c r="CX2167" s="1"/>
      <c r="CY2167" s="1"/>
      <c r="CZ2167" s="1"/>
      <c r="DA2167" s="1"/>
      <c r="DB2167" s="1"/>
      <c r="DC2167" s="1"/>
      <c r="DD2167" s="1"/>
      <c r="DE2167" s="1"/>
      <c r="DF2167" s="1"/>
      <c r="DG2167" s="1"/>
    </row>
    <row r="2168" spans="1:111" x14ac:dyDescent="0.4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  <c r="CT2168" s="1"/>
      <c r="CU2168" s="1"/>
      <c r="CV2168" s="1"/>
      <c r="CW2168" s="1"/>
      <c r="CX2168" s="1"/>
      <c r="CY2168" s="1"/>
      <c r="CZ2168" s="1"/>
      <c r="DA2168" s="1"/>
      <c r="DB2168" s="1"/>
      <c r="DC2168" s="1"/>
      <c r="DD2168" s="1"/>
      <c r="DE2168" s="1"/>
      <c r="DF2168" s="1"/>
      <c r="DG2168" s="1"/>
    </row>
    <row r="2169" spans="1:111" x14ac:dyDescent="0.4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  <c r="CT2169" s="1"/>
      <c r="CU2169" s="1"/>
      <c r="CV2169" s="1"/>
      <c r="CW2169" s="1"/>
      <c r="CX2169" s="1"/>
      <c r="CY2169" s="1"/>
      <c r="CZ2169" s="1"/>
      <c r="DA2169" s="1"/>
      <c r="DB2169" s="1"/>
      <c r="DC2169" s="1"/>
      <c r="DD2169" s="1"/>
      <c r="DE2169" s="1"/>
      <c r="DF2169" s="1"/>
      <c r="DG2169" s="1"/>
    </row>
    <row r="2170" spans="1:111" x14ac:dyDescent="0.4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1"/>
      <c r="CP2170" s="1"/>
      <c r="CQ2170" s="1"/>
      <c r="CR2170" s="1"/>
      <c r="CS2170" s="1"/>
      <c r="CT2170" s="1"/>
      <c r="CU2170" s="1"/>
      <c r="CV2170" s="1"/>
      <c r="CW2170" s="1"/>
      <c r="CX2170" s="1"/>
      <c r="CY2170" s="1"/>
      <c r="CZ2170" s="1"/>
      <c r="DA2170" s="1"/>
      <c r="DB2170" s="1"/>
      <c r="DC2170" s="1"/>
      <c r="DD2170" s="1"/>
      <c r="DE2170" s="1"/>
      <c r="DF2170" s="1"/>
      <c r="DG2170" s="1"/>
    </row>
    <row r="2171" spans="1:111" x14ac:dyDescent="0.4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  <c r="CT2171" s="1"/>
      <c r="CU2171" s="1"/>
      <c r="CV2171" s="1"/>
      <c r="CW2171" s="1"/>
      <c r="CX2171" s="1"/>
      <c r="CY2171" s="1"/>
      <c r="CZ2171" s="1"/>
      <c r="DA2171" s="1"/>
      <c r="DB2171" s="1"/>
      <c r="DC2171" s="1"/>
      <c r="DD2171" s="1"/>
      <c r="DE2171" s="1"/>
      <c r="DF2171" s="1"/>
      <c r="DG2171" s="1"/>
    </row>
    <row r="2172" spans="1:111" x14ac:dyDescent="0.4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  <c r="CT2172" s="1"/>
      <c r="CU2172" s="1"/>
      <c r="CV2172" s="1"/>
      <c r="CW2172" s="1"/>
      <c r="CX2172" s="1"/>
      <c r="CY2172" s="1"/>
      <c r="CZ2172" s="1"/>
      <c r="DA2172" s="1"/>
      <c r="DB2172" s="1"/>
      <c r="DC2172" s="1"/>
      <c r="DD2172" s="1"/>
      <c r="DE2172" s="1"/>
      <c r="DF2172" s="1"/>
      <c r="DG2172" s="1"/>
    </row>
    <row r="2173" spans="1:111" x14ac:dyDescent="0.4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  <c r="CT2173" s="1"/>
      <c r="CU2173" s="1"/>
      <c r="CV2173" s="1"/>
      <c r="CW2173" s="1"/>
      <c r="CX2173" s="1"/>
      <c r="CY2173" s="1"/>
      <c r="CZ2173" s="1"/>
      <c r="DA2173" s="1"/>
      <c r="DB2173" s="1"/>
      <c r="DC2173" s="1"/>
      <c r="DD2173" s="1"/>
      <c r="DE2173" s="1"/>
      <c r="DF2173" s="1"/>
      <c r="DG2173" s="1"/>
    </row>
    <row r="2174" spans="1:111" x14ac:dyDescent="0.4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  <c r="CT2174" s="1"/>
      <c r="CU2174" s="1"/>
      <c r="CV2174" s="1"/>
      <c r="CW2174" s="1"/>
      <c r="CX2174" s="1"/>
      <c r="CY2174" s="1"/>
      <c r="CZ2174" s="1"/>
      <c r="DA2174" s="1"/>
      <c r="DB2174" s="1"/>
      <c r="DC2174" s="1"/>
      <c r="DD2174" s="1"/>
      <c r="DE2174" s="1"/>
      <c r="DF2174" s="1"/>
      <c r="DG2174" s="1"/>
    </row>
    <row r="2175" spans="1:111" x14ac:dyDescent="0.4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  <c r="CV2175" s="1"/>
      <c r="CW2175" s="1"/>
      <c r="CX2175" s="1"/>
      <c r="CY2175" s="1"/>
      <c r="CZ2175" s="1"/>
      <c r="DA2175" s="1"/>
      <c r="DB2175" s="1"/>
      <c r="DC2175" s="1"/>
      <c r="DD2175" s="1"/>
      <c r="DE2175" s="1"/>
      <c r="DF2175" s="1"/>
      <c r="DG2175" s="1"/>
    </row>
    <row r="2176" spans="1:111" x14ac:dyDescent="0.4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  <c r="CT2176" s="1"/>
      <c r="CU2176" s="1"/>
      <c r="CV2176" s="1"/>
      <c r="CW2176" s="1"/>
      <c r="CX2176" s="1"/>
      <c r="CY2176" s="1"/>
      <c r="CZ2176" s="1"/>
      <c r="DA2176" s="1"/>
      <c r="DB2176" s="1"/>
      <c r="DC2176" s="1"/>
      <c r="DD2176" s="1"/>
      <c r="DE2176" s="1"/>
      <c r="DF2176" s="1"/>
      <c r="DG2176" s="1"/>
    </row>
    <row r="2177" spans="1:111" x14ac:dyDescent="0.4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  <c r="CV2177" s="1"/>
      <c r="CW2177" s="1"/>
      <c r="CX2177" s="1"/>
      <c r="CY2177" s="1"/>
      <c r="CZ2177" s="1"/>
      <c r="DA2177" s="1"/>
      <c r="DB2177" s="1"/>
      <c r="DC2177" s="1"/>
      <c r="DD2177" s="1"/>
      <c r="DE2177" s="1"/>
      <c r="DF2177" s="1"/>
      <c r="DG2177" s="1"/>
    </row>
    <row r="2178" spans="1:111" x14ac:dyDescent="0.4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  <c r="CO2178" s="1"/>
      <c r="CP2178" s="1"/>
      <c r="CQ2178" s="1"/>
      <c r="CR2178" s="1"/>
      <c r="CS2178" s="1"/>
      <c r="CT2178" s="1"/>
      <c r="CU2178" s="1"/>
      <c r="CV2178" s="1"/>
      <c r="CW2178" s="1"/>
      <c r="CX2178" s="1"/>
      <c r="CY2178" s="1"/>
      <c r="CZ2178" s="1"/>
      <c r="DA2178" s="1"/>
      <c r="DB2178" s="1"/>
      <c r="DC2178" s="1"/>
      <c r="DD2178" s="1"/>
      <c r="DE2178" s="1"/>
      <c r="DF2178" s="1"/>
      <c r="DG2178" s="1"/>
    </row>
    <row r="2179" spans="1:111" x14ac:dyDescent="0.4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  <c r="CV2179" s="1"/>
      <c r="CW2179" s="1"/>
      <c r="CX2179" s="1"/>
      <c r="CY2179" s="1"/>
      <c r="CZ2179" s="1"/>
      <c r="DA2179" s="1"/>
      <c r="DB2179" s="1"/>
      <c r="DC2179" s="1"/>
      <c r="DD2179" s="1"/>
      <c r="DE2179" s="1"/>
      <c r="DF2179" s="1"/>
      <c r="DG2179" s="1"/>
    </row>
    <row r="2180" spans="1:111" x14ac:dyDescent="0.4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  <c r="CV2180" s="1"/>
      <c r="CW2180" s="1"/>
      <c r="CX2180" s="1"/>
      <c r="CY2180" s="1"/>
      <c r="CZ2180" s="1"/>
      <c r="DA2180" s="1"/>
      <c r="DB2180" s="1"/>
      <c r="DC2180" s="1"/>
      <c r="DD2180" s="1"/>
      <c r="DE2180" s="1"/>
      <c r="DF2180" s="1"/>
      <c r="DG2180" s="1"/>
    </row>
    <row r="2181" spans="1:111" x14ac:dyDescent="0.4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  <c r="CT2181" s="1"/>
      <c r="CU2181" s="1"/>
      <c r="CV2181" s="1"/>
      <c r="CW2181" s="1"/>
      <c r="CX2181" s="1"/>
      <c r="CY2181" s="1"/>
      <c r="CZ2181" s="1"/>
      <c r="DA2181" s="1"/>
      <c r="DB2181" s="1"/>
      <c r="DC2181" s="1"/>
      <c r="DD2181" s="1"/>
      <c r="DE2181" s="1"/>
      <c r="DF2181" s="1"/>
      <c r="DG2181" s="1"/>
    </row>
    <row r="2182" spans="1:111" x14ac:dyDescent="0.4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  <c r="CT2182" s="1"/>
      <c r="CU2182" s="1"/>
      <c r="CV2182" s="1"/>
      <c r="CW2182" s="1"/>
      <c r="CX2182" s="1"/>
      <c r="CY2182" s="1"/>
      <c r="CZ2182" s="1"/>
      <c r="DA2182" s="1"/>
      <c r="DB2182" s="1"/>
      <c r="DC2182" s="1"/>
      <c r="DD2182" s="1"/>
      <c r="DE2182" s="1"/>
      <c r="DF2182" s="1"/>
      <c r="DG2182" s="1"/>
    </row>
    <row r="2183" spans="1:111" x14ac:dyDescent="0.4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  <c r="CT2183" s="1"/>
      <c r="CU2183" s="1"/>
      <c r="CV2183" s="1"/>
      <c r="CW2183" s="1"/>
      <c r="CX2183" s="1"/>
      <c r="CY2183" s="1"/>
      <c r="CZ2183" s="1"/>
      <c r="DA2183" s="1"/>
      <c r="DB2183" s="1"/>
      <c r="DC2183" s="1"/>
      <c r="DD2183" s="1"/>
      <c r="DE2183" s="1"/>
      <c r="DF2183" s="1"/>
      <c r="DG2183" s="1"/>
    </row>
    <row r="2184" spans="1:111" x14ac:dyDescent="0.4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  <c r="CV2184" s="1"/>
      <c r="CW2184" s="1"/>
      <c r="CX2184" s="1"/>
      <c r="CY2184" s="1"/>
      <c r="CZ2184" s="1"/>
      <c r="DA2184" s="1"/>
      <c r="DB2184" s="1"/>
      <c r="DC2184" s="1"/>
      <c r="DD2184" s="1"/>
      <c r="DE2184" s="1"/>
      <c r="DF2184" s="1"/>
      <c r="DG2184" s="1"/>
    </row>
    <row r="2185" spans="1:111" x14ac:dyDescent="0.4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  <c r="CV2185" s="1"/>
      <c r="CW2185" s="1"/>
      <c r="CX2185" s="1"/>
      <c r="CY2185" s="1"/>
      <c r="CZ2185" s="1"/>
      <c r="DA2185" s="1"/>
      <c r="DB2185" s="1"/>
      <c r="DC2185" s="1"/>
      <c r="DD2185" s="1"/>
      <c r="DE2185" s="1"/>
      <c r="DF2185" s="1"/>
      <c r="DG2185" s="1"/>
    </row>
    <row r="2186" spans="1:111" x14ac:dyDescent="0.4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  <c r="CT2186" s="1"/>
      <c r="CU2186" s="1"/>
      <c r="CV2186" s="1"/>
      <c r="CW2186" s="1"/>
      <c r="CX2186" s="1"/>
      <c r="CY2186" s="1"/>
      <c r="CZ2186" s="1"/>
      <c r="DA2186" s="1"/>
      <c r="DB2186" s="1"/>
      <c r="DC2186" s="1"/>
      <c r="DD2186" s="1"/>
      <c r="DE2186" s="1"/>
      <c r="DF2186" s="1"/>
      <c r="DG2186" s="1"/>
    </row>
    <row r="2187" spans="1:111" x14ac:dyDescent="0.4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  <c r="CT2187" s="1"/>
      <c r="CU2187" s="1"/>
      <c r="CV2187" s="1"/>
      <c r="CW2187" s="1"/>
      <c r="CX2187" s="1"/>
      <c r="CY2187" s="1"/>
      <c r="CZ2187" s="1"/>
      <c r="DA2187" s="1"/>
      <c r="DB2187" s="1"/>
      <c r="DC2187" s="1"/>
      <c r="DD2187" s="1"/>
      <c r="DE2187" s="1"/>
      <c r="DF2187" s="1"/>
      <c r="DG2187" s="1"/>
    </row>
    <row r="2188" spans="1:111" x14ac:dyDescent="0.4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1"/>
      <c r="CP2188" s="1"/>
      <c r="CQ2188" s="1"/>
      <c r="CR2188" s="1"/>
      <c r="CS2188" s="1"/>
      <c r="CT2188" s="1"/>
      <c r="CU2188" s="1"/>
      <c r="CV2188" s="1"/>
      <c r="CW2188" s="1"/>
      <c r="CX2188" s="1"/>
      <c r="CY2188" s="1"/>
      <c r="CZ2188" s="1"/>
      <c r="DA2188" s="1"/>
      <c r="DB2188" s="1"/>
      <c r="DC2188" s="1"/>
      <c r="DD2188" s="1"/>
      <c r="DE2188" s="1"/>
      <c r="DF2188" s="1"/>
      <c r="DG2188" s="1"/>
    </row>
    <row r="2189" spans="1:111" x14ac:dyDescent="0.4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  <c r="CT2189" s="1"/>
      <c r="CU2189" s="1"/>
      <c r="CV2189" s="1"/>
      <c r="CW2189" s="1"/>
      <c r="CX2189" s="1"/>
      <c r="CY2189" s="1"/>
      <c r="CZ2189" s="1"/>
      <c r="DA2189" s="1"/>
      <c r="DB2189" s="1"/>
      <c r="DC2189" s="1"/>
      <c r="DD2189" s="1"/>
      <c r="DE2189" s="1"/>
      <c r="DF2189" s="1"/>
      <c r="DG2189" s="1"/>
    </row>
    <row r="2190" spans="1:111" x14ac:dyDescent="0.4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1"/>
      <c r="CP2190" s="1"/>
      <c r="CQ2190" s="1"/>
      <c r="CR2190" s="1"/>
      <c r="CS2190" s="1"/>
      <c r="CT2190" s="1"/>
      <c r="CU2190" s="1"/>
      <c r="CV2190" s="1"/>
      <c r="CW2190" s="1"/>
      <c r="CX2190" s="1"/>
      <c r="CY2190" s="1"/>
      <c r="CZ2190" s="1"/>
      <c r="DA2190" s="1"/>
      <c r="DB2190" s="1"/>
      <c r="DC2190" s="1"/>
      <c r="DD2190" s="1"/>
      <c r="DE2190" s="1"/>
      <c r="DF2190" s="1"/>
      <c r="DG2190" s="1"/>
    </row>
    <row r="2191" spans="1:111" x14ac:dyDescent="0.4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  <c r="CT2191" s="1"/>
      <c r="CU2191" s="1"/>
      <c r="CV2191" s="1"/>
      <c r="CW2191" s="1"/>
      <c r="CX2191" s="1"/>
      <c r="CY2191" s="1"/>
      <c r="CZ2191" s="1"/>
      <c r="DA2191" s="1"/>
      <c r="DB2191" s="1"/>
      <c r="DC2191" s="1"/>
      <c r="DD2191" s="1"/>
      <c r="DE2191" s="1"/>
      <c r="DF2191" s="1"/>
      <c r="DG2191" s="1"/>
    </row>
    <row r="2192" spans="1:111" x14ac:dyDescent="0.4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  <c r="CO2192" s="1"/>
      <c r="CP2192" s="1"/>
      <c r="CQ2192" s="1"/>
      <c r="CR2192" s="1"/>
      <c r="CS2192" s="1"/>
      <c r="CT2192" s="1"/>
      <c r="CU2192" s="1"/>
      <c r="CV2192" s="1"/>
      <c r="CW2192" s="1"/>
      <c r="CX2192" s="1"/>
      <c r="CY2192" s="1"/>
      <c r="CZ2192" s="1"/>
      <c r="DA2192" s="1"/>
      <c r="DB2192" s="1"/>
      <c r="DC2192" s="1"/>
      <c r="DD2192" s="1"/>
      <c r="DE2192" s="1"/>
      <c r="DF2192" s="1"/>
      <c r="DG2192" s="1"/>
    </row>
    <row r="2193" spans="1:111" x14ac:dyDescent="0.4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  <c r="CO2193" s="1"/>
      <c r="CP2193" s="1"/>
      <c r="CQ2193" s="1"/>
      <c r="CR2193" s="1"/>
      <c r="CS2193" s="1"/>
      <c r="CT2193" s="1"/>
      <c r="CU2193" s="1"/>
      <c r="CV2193" s="1"/>
      <c r="CW2193" s="1"/>
      <c r="CX2193" s="1"/>
      <c r="CY2193" s="1"/>
      <c r="CZ2193" s="1"/>
      <c r="DA2193" s="1"/>
      <c r="DB2193" s="1"/>
      <c r="DC2193" s="1"/>
      <c r="DD2193" s="1"/>
      <c r="DE2193" s="1"/>
      <c r="DF2193" s="1"/>
      <c r="DG2193" s="1"/>
    </row>
    <row r="2194" spans="1:111" x14ac:dyDescent="0.4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  <c r="CT2194" s="1"/>
      <c r="CU2194" s="1"/>
      <c r="CV2194" s="1"/>
      <c r="CW2194" s="1"/>
      <c r="CX2194" s="1"/>
      <c r="CY2194" s="1"/>
      <c r="CZ2194" s="1"/>
      <c r="DA2194" s="1"/>
      <c r="DB2194" s="1"/>
      <c r="DC2194" s="1"/>
      <c r="DD2194" s="1"/>
      <c r="DE2194" s="1"/>
      <c r="DF2194" s="1"/>
      <c r="DG2194" s="1"/>
    </row>
    <row r="2195" spans="1:111" x14ac:dyDescent="0.4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  <c r="CT2195" s="1"/>
      <c r="CU2195" s="1"/>
      <c r="CV2195" s="1"/>
      <c r="CW2195" s="1"/>
      <c r="CX2195" s="1"/>
      <c r="CY2195" s="1"/>
      <c r="CZ2195" s="1"/>
      <c r="DA2195" s="1"/>
      <c r="DB2195" s="1"/>
      <c r="DC2195" s="1"/>
      <c r="DD2195" s="1"/>
      <c r="DE2195" s="1"/>
      <c r="DF2195" s="1"/>
      <c r="DG2195" s="1"/>
    </row>
    <row r="2196" spans="1:111" x14ac:dyDescent="0.4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  <c r="CT2196" s="1"/>
      <c r="CU2196" s="1"/>
      <c r="CV2196" s="1"/>
      <c r="CW2196" s="1"/>
      <c r="CX2196" s="1"/>
      <c r="CY2196" s="1"/>
      <c r="CZ2196" s="1"/>
      <c r="DA2196" s="1"/>
      <c r="DB2196" s="1"/>
      <c r="DC2196" s="1"/>
      <c r="DD2196" s="1"/>
      <c r="DE2196" s="1"/>
      <c r="DF2196" s="1"/>
      <c r="DG2196" s="1"/>
    </row>
    <row r="2197" spans="1:111" x14ac:dyDescent="0.4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  <c r="CT2197" s="1"/>
      <c r="CU2197" s="1"/>
      <c r="CV2197" s="1"/>
      <c r="CW2197" s="1"/>
      <c r="CX2197" s="1"/>
      <c r="CY2197" s="1"/>
      <c r="CZ2197" s="1"/>
      <c r="DA2197" s="1"/>
      <c r="DB2197" s="1"/>
      <c r="DC2197" s="1"/>
      <c r="DD2197" s="1"/>
      <c r="DE2197" s="1"/>
      <c r="DF2197" s="1"/>
      <c r="DG2197" s="1"/>
    </row>
    <row r="2198" spans="1:111" x14ac:dyDescent="0.4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  <c r="CV2198" s="1"/>
      <c r="CW2198" s="1"/>
      <c r="CX2198" s="1"/>
      <c r="CY2198" s="1"/>
      <c r="CZ2198" s="1"/>
      <c r="DA2198" s="1"/>
      <c r="DB2198" s="1"/>
      <c r="DC2198" s="1"/>
      <c r="DD2198" s="1"/>
      <c r="DE2198" s="1"/>
      <c r="DF2198" s="1"/>
      <c r="DG2198" s="1"/>
    </row>
    <row r="2199" spans="1:111" x14ac:dyDescent="0.4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  <c r="CT2199" s="1"/>
      <c r="CU2199" s="1"/>
      <c r="CV2199" s="1"/>
      <c r="CW2199" s="1"/>
      <c r="CX2199" s="1"/>
      <c r="CY2199" s="1"/>
      <c r="CZ2199" s="1"/>
      <c r="DA2199" s="1"/>
      <c r="DB2199" s="1"/>
      <c r="DC2199" s="1"/>
      <c r="DD2199" s="1"/>
      <c r="DE2199" s="1"/>
      <c r="DF2199" s="1"/>
      <c r="DG2199" s="1"/>
    </row>
    <row r="2200" spans="1:111" x14ac:dyDescent="0.4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1"/>
      <c r="CP2200" s="1"/>
      <c r="CQ2200" s="1"/>
      <c r="CR2200" s="1"/>
      <c r="CS2200" s="1"/>
      <c r="CT2200" s="1"/>
      <c r="CU2200" s="1"/>
      <c r="CV2200" s="1"/>
      <c r="CW2200" s="1"/>
      <c r="CX2200" s="1"/>
      <c r="CY2200" s="1"/>
      <c r="CZ2200" s="1"/>
      <c r="DA2200" s="1"/>
      <c r="DB2200" s="1"/>
      <c r="DC2200" s="1"/>
      <c r="DD2200" s="1"/>
      <c r="DE2200" s="1"/>
      <c r="DF2200" s="1"/>
      <c r="DG2200" s="1"/>
    </row>
    <row r="2201" spans="1:111" x14ac:dyDescent="0.4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1"/>
      <c r="CP2201" s="1"/>
      <c r="CQ2201" s="1"/>
      <c r="CR2201" s="1"/>
      <c r="CS2201" s="1"/>
      <c r="CT2201" s="1"/>
      <c r="CU2201" s="1"/>
      <c r="CV2201" s="1"/>
      <c r="CW2201" s="1"/>
      <c r="CX2201" s="1"/>
      <c r="CY2201" s="1"/>
      <c r="CZ2201" s="1"/>
      <c r="DA2201" s="1"/>
      <c r="DB2201" s="1"/>
      <c r="DC2201" s="1"/>
      <c r="DD2201" s="1"/>
      <c r="DE2201" s="1"/>
      <c r="DF2201" s="1"/>
      <c r="DG2201" s="1"/>
    </row>
    <row r="2202" spans="1:111" x14ac:dyDescent="0.4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1"/>
      <c r="CP2202" s="1"/>
      <c r="CQ2202" s="1"/>
      <c r="CR2202" s="1"/>
      <c r="CS2202" s="1"/>
      <c r="CT2202" s="1"/>
      <c r="CU2202" s="1"/>
      <c r="CV2202" s="1"/>
      <c r="CW2202" s="1"/>
      <c r="CX2202" s="1"/>
      <c r="CY2202" s="1"/>
      <c r="CZ2202" s="1"/>
      <c r="DA2202" s="1"/>
      <c r="DB2202" s="1"/>
      <c r="DC2202" s="1"/>
      <c r="DD2202" s="1"/>
      <c r="DE2202" s="1"/>
      <c r="DF2202" s="1"/>
      <c r="DG2202" s="1"/>
    </row>
    <row r="2203" spans="1:111" x14ac:dyDescent="0.4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1"/>
      <c r="CP2203" s="1"/>
      <c r="CQ2203" s="1"/>
      <c r="CR2203" s="1"/>
      <c r="CS2203" s="1"/>
      <c r="CT2203" s="1"/>
      <c r="CU2203" s="1"/>
      <c r="CV2203" s="1"/>
      <c r="CW2203" s="1"/>
      <c r="CX2203" s="1"/>
      <c r="CY2203" s="1"/>
      <c r="CZ2203" s="1"/>
      <c r="DA2203" s="1"/>
      <c r="DB2203" s="1"/>
      <c r="DC2203" s="1"/>
      <c r="DD2203" s="1"/>
      <c r="DE2203" s="1"/>
      <c r="DF2203" s="1"/>
      <c r="DG2203" s="1"/>
    </row>
    <row r="2204" spans="1:111" x14ac:dyDescent="0.4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1"/>
      <c r="CP2204" s="1"/>
      <c r="CQ2204" s="1"/>
      <c r="CR2204" s="1"/>
      <c r="CS2204" s="1"/>
      <c r="CT2204" s="1"/>
      <c r="CU2204" s="1"/>
      <c r="CV2204" s="1"/>
      <c r="CW2204" s="1"/>
      <c r="CX2204" s="1"/>
      <c r="CY2204" s="1"/>
      <c r="CZ2204" s="1"/>
      <c r="DA2204" s="1"/>
      <c r="DB2204" s="1"/>
      <c r="DC2204" s="1"/>
      <c r="DD2204" s="1"/>
      <c r="DE2204" s="1"/>
      <c r="DF2204" s="1"/>
      <c r="DG2204" s="1"/>
    </row>
    <row r="2205" spans="1:111" x14ac:dyDescent="0.4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1"/>
      <c r="CP2205" s="1"/>
      <c r="CQ2205" s="1"/>
      <c r="CR2205" s="1"/>
      <c r="CS2205" s="1"/>
      <c r="CT2205" s="1"/>
      <c r="CU2205" s="1"/>
      <c r="CV2205" s="1"/>
      <c r="CW2205" s="1"/>
      <c r="CX2205" s="1"/>
      <c r="CY2205" s="1"/>
      <c r="CZ2205" s="1"/>
      <c r="DA2205" s="1"/>
      <c r="DB2205" s="1"/>
      <c r="DC2205" s="1"/>
      <c r="DD2205" s="1"/>
      <c r="DE2205" s="1"/>
      <c r="DF2205" s="1"/>
      <c r="DG2205" s="1"/>
    </row>
    <row r="2206" spans="1:111" x14ac:dyDescent="0.4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1"/>
      <c r="CP2206" s="1"/>
      <c r="CQ2206" s="1"/>
      <c r="CR2206" s="1"/>
      <c r="CS2206" s="1"/>
      <c r="CT2206" s="1"/>
      <c r="CU2206" s="1"/>
      <c r="CV2206" s="1"/>
      <c r="CW2206" s="1"/>
      <c r="CX2206" s="1"/>
      <c r="CY2206" s="1"/>
      <c r="CZ2206" s="1"/>
      <c r="DA2206" s="1"/>
      <c r="DB2206" s="1"/>
      <c r="DC2206" s="1"/>
      <c r="DD2206" s="1"/>
      <c r="DE2206" s="1"/>
      <c r="DF2206" s="1"/>
      <c r="DG2206" s="1"/>
    </row>
    <row r="2207" spans="1:111" x14ac:dyDescent="0.4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  <c r="CO2207" s="1"/>
      <c r="CP2207" s="1"/>
      <c r="CQ2207" s="1"/>
      <c r="CR2207" s="1"/>
      <c r="CS2207" s="1"/>
      <c r="CT2207" s="1"/>
      <c r="CU2207" s="1"/>
      <c r="CV2207" s="1"/>
      <c r="CW2207" s="1"/>
      <c r="CX2207" s="1"/>
      <c r="CY2207" s="1"/>
      <c r="CZ2207" s="1"/>
      <c r="DA2207" s="1"/>
      <c r="DB2207" s="1"/>
      <c r="DC2207" s="1"/>
      <c r="DD2207" s="1"/>
      <c r="DE2207" s="1"/>
      <c r="DF2207" s="1"/>
      <c r="DG2207" s="1"/>
    </row>
    <row r="2208" spans="1:111" x14ac:dyDescent="0.4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1"/>
      <c r="CP2208" s="1"/>
      <c r="CQ2208" s="1"/>
      <c r="CR2208" s="1"/>
      <c r="CS2208" s="1"/>
      <c r="CT2208" s="1"/>
      <c r="CU2208" s="1"/>
      <c r="CV2208" s="1"/>
      <c r="CW2208" s="1"/>
      <c r="CX2208" s="1"/>
      <c r="CY2208" s="1"/>
      <c r="CZ2208" s="1"/>
      <c r="DA2208" s="1"/>
      <c r="DB2208" s="1"/>
      <c r="DC2208" s="1"/>
      <c r="DD2208" s="1"/>
      <c r="DE2208" s="1"/>
      <c r="DF2208" s="1"/>
      <c r="DG2208" s="1"/>
    </row>
    <row r="2209" spans="1:111" x14ac:dyDescent="0.4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1"/>
      <c r="CP2209" s="1"/>
      <c r="CQ2209" s="1"/>
      <c r="CR2209" s="1"/>
      <c r="CS2209" s="1"/>
      <c r="CT2209" s="1"/>
      <c r="CU2209" s="1"/>
      <c r="CV2209" s="1"/>
      <c r="CW2209" s="1"/>
      <c r="CX2209" s="1"/>
      <c r="CY2209" s="1"/>
      <c r="CZ2209" s="1"/>
      <c r="DA2209" s="1"/>
      <c r="DB2209" s="1"/>
      <c r="DC2209" s="1"/>
      <c r="DD2209" s="1"/>
      <c r="DE2209" s="1"/>
      <c r="DF2209" s="1"/>
      <c r="DG2209" s="1"/>
    </row>
    <row r="2210" spans="1:111" x14ac:dyDescent="0.4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1"/>
      <c r="CP2210" s="1"/>
      <c r="CQ2210" s="1"/>
      <c r="CR2210" s="1"/>
      <c r="CS2210" s="1"/>
      <c r="CT2210" s="1"/>
      <c r="CU2210" s="1"/>
      <c r="CV2210" s="1"/>
      <c r="CW2210" s="1"/>
      <c r="CX2210" s="1"/>
      <c r="CY2210" s="1"/>
      <c r="CZ2210" s="1"/>
      <c r="DA2210" s="1"/>
      <c r="DB2210" s="1"/>
      <c r="DC2210" s="1"/>
      <c r="DD2210" s="1"/>
      <c r="DE2210" s="1"/>
      <c r="DF2210" s="1"/>
      <c r="DG2210" s="1"/>
    </row>
    <row r="2211" spans="1:111" x14ac:dyDescent="0.4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1"/>
      <c r="CP2211" s="1"/>
      <c r="CQ2211" s="1"/>
      <c r="CR2211" s="1"/>
      <c r="CS2211" s="1"/>
      <c r="CT2211" s="1"/>
      <c r="CU2211" s="1"/>
      <c r="CV2211" s="1"/>
      <c r="CW2211" s="1"/>
      <c r="CX2211" s="1"/>
      <c r="CY2211" s="1"/>
      <c r="CZ2211" s="1"/>
      <c r="DA2211" s="1"/>
      <c r="DB2211" s="1"/>
      <c r="DC2211" s="1"/>
      <c r="DD2211" s="1"/>
      <c r="DE2211" s="1"/>
      <c r="DF2211" s="1"/>
      <c r="DG2211" s="1"/>
    </row>
    <row r="2212" spans="1:111" x14ac:dyDescent="0.4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1"/>
      <c r="CP2212" s="1"/>
      <c r="CQ2212" s="1"/>
      <c r="CR2212" s="1"/>
      <c r="CS2212" s="1"/>
      <c r="CT2212" s="1"/>
      <c r="CU2212" s="1"/>
      <c r="CV2212" s="1"/>
      <c r="CW2212" s="1"/>
      <c r="CX2212" s="1"/>
      <c r="CY2212" s="1"/>
      <c r="CZ2212" s="1"/>
      <c r="DA2212" s="1"/>
      <c r="DB2212" s="1"/>
      <c r="DC2212" s="1"/>
      <c r="DD2212" s="1"/>
      <c r="DE2212" s="1"/>
      <c r="DF2212" s="1"/>
      <c r="DG2212" s="1"/>
    </row>
    <row r="2213" spans="1:111" x14ac:dyDescent="0.4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  <c r="CO2213" s="1"/>
      <c r="CP2213" s="1"/>
      <c r="CQ2213" s="1"/>
      <c r="CR2213" s="1"/>
      <c r="CS2213" s="1"/>
      <c r="CT2213" s="1"/>
      <c r="CU2213" s="1"/>
      <c r="CV2213" s="1"/>
      <c r="CW2213" s="1"/>
      <c r="CX2213" s="1"/>
      <c r="CY2213" s="1"/>
      <c r="CZ2213" s="1"/>
      <c r="DA2213" s="1"/>
      <c r="DB2213" s="1"/>
      <c r="DC2213" s="1"/>
      <c r="DD2213" s="1"/>
      <c r="DE2213" s="1"/>
      <c r="DF2213" s="1"/>
      <c r="DG2213" s="1"/>
    </row>
    <row r="2214" spans="1:111" x14ac:dyDescent="0.4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1"/>
      <c r="CP2214" s="1"/>
      <c r="CQ2214" s="1"/>
      <c r="CR2214" s="1"/>
      <c r="CS2214" s="1"/>
      <c r="CT2214" s="1"/>
      <c r="CU2214" s="1"/>
      <c r="CV2214" s="1"/>
      <c r="CW2214" s="1"/>
      <c r="CX2214" s="1"/>
      <c r="CY2214" s="1"/>
      <c r="CZ2214" s="1"/>
      <c r="DA2214" s="1"/>
      <c r="DB2214" s="1"/>
      <c r="DC2214" s="1"/>
      <c r="DD2214" s="1"/>
      <c r="DE2214" s="1"/>
      <c r="DF2214" s="1"/>
      <c r="DG2214" s="1"/>
    </row>
    <row r="2215" spans="1:111" x14ac:dyDescent="0.4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  <c r="CO2215" s="1"/>
      <c r="CP2215" s="1"/>
      <c r="CQ2215" s="1"/>
      <c r="CR2215" s="1"/>
      <c r="CS2215" s="1"/>
      <c r="CT2215" s="1"/>
      <c r="CU2215" s="1"/>
      <c r="CV2215" s="1"/>
      <c r="CW2215" s="1"/>
      <c r="CX2215" s="1"/>
      <c r="CY2215" s="1"/>
      <c r="CZ2215" s="1"/>
      <c r="DA2215" s="1"/>
      <c r="DB2215" s="1"/>
      <c r="DC2215" s="1"/>
      <c r="DD2215" s="1"/>
      <c r="DE2215" s="1"/>
      <c r="DF2215" s="1"/>
      <c r="DG2215" s="1"/>
    </row>
    <row r="2216" spans="1:111" x14ac:dyDescent="0.4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1"/>
      <c r="CP2216" s="1"/>
      <c r="CQ2216" s="1"/>
      <c r="CR2216" s="1"/>
      <c r="CS2216" s="1"/>
      <c r="CT2216" s="1"/>
      <c r="CU2216" s="1"/>
      <c r="CV2216" s="1"/>
      <c r="CW2216" s="1"/>
      <c r="CX2216" s="1"/>
      <c r="CY2216" s="1"/>
      <c r="CZ2216" s="1"/>
      <c r="DA2216" s="1"/>
      <c r="DB2216" s="1"/>
      <c r="DC2216" s="1"/>
      <c r="DD2216" s="1"/>
      <c r="DE2216" s="1"/>
      <c r="DF2216" s="1"/>
      <c r="DG2216" s="1"/>
    </row>
    <row r="2217" spans="1:111" x14ac:dyDescent="0.4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1"/>
      <c r="CP2217" s="1"/>
      <c r="CQ2217" s="1"/>
      <c r="CR2217" s="1"/>
      <c r="CS2217" s="1"/>
      <c r="CT2217" s="1"/>
      <c r="CU2217" s="1"/>
      <c r="CV2217" s="1"/>
      <c r="CW2217" s="1"/>
      <c r="CX2217" s="1"/>
      <c r="CY2217" s="1"/>
      <c r="CZ2217" s="1"/>
      <c r="DA2217" s="1"/>
      <c r="DB2217" s="1"/>
      <c r="DC2217" s="1"/>
      <c r="DD2217" s="1"/>
      <c r="DE2217" s="1"/>
      <c r="DF2217" s="1"/>
      <c r="DG2217" s="1"/>
    </row>
    <row r="2218" spans="1:111" x14ac:dyDescent="0.4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  <c r="CT2218" s="1"/>
      <c r="CU2218" s="1"/>
      <c r="CV2218" s="1"/>
      <c r="CW2218" s="1"/>
      <c r="CX2218" s="1"/>
      <c r="CY2218" s="1"/>
      <c r="CZ2218" s="1"/>
      <c r="DA2218" s="1"/>
      <c r="DB2218" s="1"/>
      <c r="DC2218" s="1"/>
      <c r="DD2218" s="1"/>
      <c r="DE2218" s="1"/>
      <c r="DF2218" s="1"/>
      <c r="DG2218" s="1"/>
    </row>
    <row r="2219" spans="1:111" x14ac:dyDescent="0.4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  <c r="CT2219" s="1"/>
      <c r="CU2219" s="1"/>
      <c r="CV2219" s="1"/>
      <c r="CW2219" s="1"/>
      <c r="CX2219" s="1"/>
      <c r="CY2219" s="1"/>
      <c r="CZ2219" s="1"/>
      <c r="DA2219" s="1"/>
      <c r="DB2219" s="1"/>
      <c r="DC2219" s="1"/>
      <c r="DD2219" s="1"/>
      <c r="DE2219" s="1"/>
      <c r="DF2219" s="1"/>
      <c r="DG2219" s="1"/>
    </row>
    <row r="2220" spans="1:111" x14ac:dyDescent="0.4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  <c r="CT2220" s="1"/>
      <c r="CU2220" s="1"/>
      <c r="CV2220" s="1"/>
      <c r="CW2220" s="1"/>
      <c r="CX2220" s="1"/>
      <c r="CY2220" s="1"/>
      <c r="CZ2220" s="1"/>
      <c r="DA2220" s="1"/>
      <c r="DB2220" s="1"/>
      <c r="DC2220" s="1"/>
      <c r="DD2220" s="1"/>
      <c r="DE2220" s="1"/>
      <c r="DF2220" s="1"/>
      <c r="DG2220" s="1"/>
    </row>
    <row r="2221" spans="1:111" x14ac:dyDescent="0.4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  <c r="CT2221" s="1"/>
      <c r="CU2221" s="1"/>
      <c r="CV2221" s="1"/>
      <c r="CW2221" s="1"/>
      <c r="CX2221" s="1"/>
      <c r="CY2221" s="1"/>
      <c r="CZ2221" s="1"/>
      <c r="DA2221" s="1"/>
      <c r="DB2221" s="1"/>
      <c r="DC2221" s="1"/>
      <c r="DD2221" s="1"/>
      <c r="DE2221" s="1"/>
      <c r="DF2221" s="1"/>
      <c r="DG2221" s="1"/>
    </row>
    <row r="2222" spans="1:111" x14ac:dyDescent="0.4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  <c r="CT2222" s="1"/>
      <c r="CU2222" s="1"/>
      <c r="CV2222" s="1"/>
      <c r="CW2222" s="1"/>
      <c r="CX2222" s="1"/>
      <c r="CY2222" s="1"/>
      <c r="CZ2222" s="1"/>
      <c r="DA2222" s="1"/>
      <c r="DB2222" s="1"/>
      <c r="DC2222" s="1"/>
      <c r="DD2222" s="1"/>
      <c r="DE2222" s="1"/>
      <c r="DF2222" s="1"/>
      <c r="DG2222" s="1"/>
    </row>
    <row r="2223" spans="1:111" x14ac:dyDescent="0.4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  <c r="CT2223" s="1"/>
      <c r="CU2223" s="1"/>
      <c r="CV2223" s="1"/>
      <c r="CW2223" s="1"/>
      <c r="CX2223" s="1"/>
      <c r="CY2223" s="1"/>
      <c r="CZ2223" s="1"/>
      <c r="DA2223" s="1"/>
      <c r="DB2223" s="1"/>
      <c r="DC2223" s="1"/>
      <c r="DD2223" s="1"/>
      <c r="DE2223" s="1"/>
      <c r="DF2223" s="1"/>
      <c r="DG2223" s="1"/>
    </row>
    <row r="2224" spans="1:111" x14ac:dyDescent="0.4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  <c r="CT2224" s="1"/>
      <c r="CU2224" s="1"/>
      <c r="CV2224" s="1"/>
      <c r="CW2224" s="1"/>
      <c r="CX2224" s="1"/>
      <c r="CY2224" s="1"/>
      <c r="CZ2224" s="1"/>
      <c r="DA2224" s="1"/>
      <c r="DB2224" s="1"/>
      <c r="DC2224" s="1"/>
      <c r="DD2224" s="1"/>
      <c r="DE2224" s="1"/>
      <c r="DF2224" s="1"/>
      <c r="DG2224" s="1"/>
    </row>
    <row r="2225" spans="1:111" x14ac:dyDescent="0.4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  <c r="CV2225" s="1"/>
      <c r="CW2225" s="1"/>
      <c r="CX2225" s="1"/>
      <c r="CY2225" s="1"/>
      <c r="CZ2225" s="1"/>
      <c r="DA2225" s="1"/>
      <c r="DB2225" s="1"/>
      <c r="DC2225" s="1"/>
      <c r="DD2225" s="1"/>
      <c r="DE2225" s="1"/>
      <c r="DF2225" s="1"/>
      <c r="DG2225" s="1"/>
    </row>
    <row r="2226" spans="1:111" x14ac:dyDescent="0.4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  <c r="CT2226" s="1"/>
      <c r="CU2226" s="1"/>
      <c r="CV2226" s="1"/>
      <c r="CW2226" s="1"/>
      <c r="CX2226" s="1"/>
      <c r="CY2226" s="1"/>
      <c r="CZ2226" s="1"/>
      <c r="DA2226" s="1"/>
      <c r="DB2226" s="1"/>
      <c r="DC2226" s="1"/>
      <c r="DD2226" s="1"/>
      <c r="DE2226" s="1"/>
      <c r="DF2226" s="1"/>
      <c r="DG2226" s="1"/>
    </row>
    <row r="2227" spans="1:111" x14ac:dyDescent="0.4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  <c r="CV2227" s="1"/>
      <c r="CW2227" s="1"/>
      <c r="CX2227" s="1"/>
      <c r="CY2227" s="1"/>
      <c r="CZ2227" s="1"/>
      <c r="DA2227" s="1"/>
      <c r="DB2227" s="1"/>
      <c r="DC2227" s="1"/>
      <c r="DD2227" s="1"/>
      <c r="DE2227" s="1"/>
      <c r="DF2227" s="1"/>
      <c r="DG2227" s="1"/>
    </row>
    <row r="2228" spans="1:111" x14ac:dyDescent="0.4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  <c r="CT2228" s="1"/>
      <c r="CU2228" s="1"/>
      <c r="CV2228" s="1"/>
      <c r="CW2228" s="1"/>
      <c r="CX2228" s="1"/>
      <c r="CY2228" s="1"/>
      <c r="CZ2228" s="1"/>
      <c r="DA2228" s="1"/>
      <c r="DB2228" s="1"/>
      <c r="DC2228" s="1"/>
      <c r="DD2228" s="1"/>
      <c r="DE2228" s="1"/>
      <c r="DF2228" s="1"/>
      <c r="DG2228" s="1"/>
    </row>
    <row r="2229" spans="1:111" x14ac:dyDescent="0.4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  <c r="CO2229" s="1"/>
      <c r="CP2229" s="1"/>
      <c r="CQ2229" s="1"/>
      <c r="CR2229" s="1"/>
      <c r="CS2229" s="1"/>
      <c r="CT2229" s="1"/>
      <c r="CU2229" s="1"/>
      <c r="CV2229" s="1"/>
      <c r="CW2229" s="1"/>
      <c r="CX2229" s="1"/>
      <c r="CY2229" s="1"/>
      <c r="CZ2229" s="1"/>
      <c r="DA2229" s="1"/>
      <c r="DB2229" s="1"/>
      <c r="DC2229" s="1"/>
      <c r="DD2229" s="1"/>
      <c r="DE2229" s="1"/>
      <c r="DF2229" s="1"/>
      <c r="DG2229" s="1"/>
    </row>
    <row r="2230" spans="1:111" x14ac:dyDescent="0.4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1"/>
      <c r="CP2230" s="1"/>
      <c r="CQ2230" s="1"/>
      <c r="CR2230" s="1"/>
      <c r="CS2230" s="1"/>
      <c r="CT2230" s="1"/>
      <c r="CU2230" s="1"/>
      <c r="CV2230" s="1"/>
      <c r="CW2230" s="1"/>
      <c r="CX2230" s="1"/>
      <c r="CY2230" s="1"/>
      <c r="CZ2230" s="1"/>
      <c r="DA2230" s="1"/>
      <c r="DB2230" s="1"/>
      <c r="DC2230" s="1"/>
      <c r="DD2230" s="1"/>
      <c r="DE2230" s="1"/>
      <c r="DF2230" s="1"/>
      <c r="DG2230" s="1"/>
    </row>
    <row r="2231" spans="1:111" x14ac:dyDescent="0.4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  <c r="CT2231" s="1"/>
      <c r="CU2231" s="1"/>
      <c r="CV2231" s="1"/>
      <c r="CW2231" s="1"/>
      <c r="CX2231" s="1"/>
      <c r="CY2231" s="1"/>
      <c r="CZ2231" s="1"/>
      <c r="DA2231" s="1"/>
      <c r="DB2231" s="1"/>
      <c r="DC2231" s="1"/>
      <c r="DD2231" s="1"/>
      <c r="DE2231" s="1"/>
      <c r="DF2231" s="1"/>
      <c r="DG2231" s="1"/>
    </row>
    <row r="2232" spans="1:111" x14ac:dyDescent="0.4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  <c r="CT2232" s="1"/>
      <c r="CU2232" s="1"/>
      <c r="CV2232" s="1"/>
      <c r="CW2232" s="1"/>
      <c r="CX2232" s="1"/>
      <c r="CY2232" s="1"/>
      <c r="CZ2232" s="1"/>
      <c r="DA2232" s="1"/>
      <c r="DB2232" s="1"/>
      <c r="DC2232" s="1"/>
      <c r="DD2232" s="1"/>
      <c r="DE2232" s="1"/>
      <c r="DF2232" s="1"/>
      <c r="DG2232" s="1"/>
    </row>
    <row r="2233" spans="1:111" x14ac:dyDescent="0.4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  <c r="CT2233" s="1"/>
      <c r="CU2233" s="1"/>
      <c r="CV2233" s="1"/>
      <c r="CW2233" s="1"/>
      <c r="CX2233" s="1"/>
      <c r="CY2233" s="1"/>
      <c r="CZ2233" s="1"/>
      <c r="DA2233" s="1"/>
      <c r="DB2233" s="1"/>
      <c r="DC2233" s="1"/>
      <c r="DD2233" s="1"/>
      <c r="DE2233" s="1"/>
      <c r="DF2233" s="1"/>
      <c r="DG2233" s="1"/>
    </row>
    <row r="2234" spans="1:111" x14ac:dyDescent="0.4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  <c r="CO2234" s="1"/>
      <c r="CP2234" s="1"/>
      <c r="CQ2234" s="1"/>
      <c r="CR2234" s="1"/>
      <c r="CS2234" s="1"/>
      <c r="CT2234" s="1"/>
      <c r="CU2234" s="1"/>
      <c r="CV2234" s="1"/>
      <c r="CW2234" s="1"/>
      <c r="CX2234" s="1"/>
      <c r="CY2234" s="1"/>
      <c r="CZ2234" s="1"/>
      <c r="DA2234" s="1"/>
      <c r="DB2234" s="1"/>
      <c r="DC2234" s="1"/>
      <c r="DD2234" s="1"/>
      <c r="DE2234" s="1"/>
      <c r="DF2234" s="1"/>
      <c r="DG2234" s="1"/>
    </row>
    <row r="2235" spans="1:111" x14ac:dyDescent="0.4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  <c r="CV2235" s="1"/>
      <c r="CW2235" s="1"/>
      <c r="CX2235" s="1"/>
      <c r="CY2235" s="1"/>
      <c r="CZ2235" s="1"/>
      <c r="DA2235" s="1"/>
      <c r="DB2235" s="1"/>
      <c r="DC2235" s="1"/>
      <c r="DD2235" s="1"/>
      <c r="DE2235" s="1"/>
      <c r="DF2235" s="1"/>
      <c r="DG2235" s="1"/>
    </row>
    <row r="2236" spans="1:111" x14ac:dyDescent="0.4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  <c r="CT2236" s="1"/>
      <c r="CU2236" s="1"/>
      <c r="CV2236" s="1"/>
      <c r="CW2236" s="1"/>
      <c r="CX2236" s="1"/>
      <c r="CY2236" s="1"/>
      <c r="CZ2236" s="1"/>
      <c r="DA2236" s="1"/>
      <c r="DB2236" s="1"/>
      <c r="DC2236" s="1"/>
      <c r="DD2236" s="1"/>
      <c r="DE2236" s="1"/>
      <c r="DF2236" s="1"/>
      <c r="DG2236" s="1"/>
    </row>
    <row r="2237" spans="1:111" x14ac:dyDescent="0.4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  <c r="CT2237" s="1"/>
      <c r="CU2237" s="1"/>
      <c r="CV2237" s="1"/>
      <c r="CW2237" s="1"/>
      <c r="CX2237" s="1"/>
      <c r="CY2237" s="1"/>
      <c r="CZ2237" s="1"/>
      <c r="DA2237" s="1"/>
      <c r="DB2237" s="1"/>
      <c r="DC2237" s="1"/>
      <c r="DD2237" s="1"/>
      <c r="DE2237" s="1"/>
      <c r="DF2237" s="1"/>
      <c r="DG2237" s="1"/>
    </row>
    <row r="2238" spans="1:111" x14ac:dyDescent="0.4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  <c r="CT2238" s="1"/>
      <c r="CU2238" s="1"/>
      <c r="CV2238" s="1"/>
      <c r="CW2238" s="1"/>
      <c r="CX2238" s="1"/>
      <c r="CY2238" s="1"/>
      <c r="CZ2238" s="1"/>
      <c r="DA2238" s="1"/>
      <c r="DB2238" s="1"/>
      <c r="DC2238" s="1"/>
      <c r="DD2238" s="1"/>
      <c r="DE2238" s="1"/>
      <c r="DF2238" s="1"/>
      <c r="DG2238" s="1"/>
    </row>
    <row r="2239" spans="1:111" x14ac:dyDescent="0.4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  <c r="CT2239" s="1"/>
      <c r="CU2239" s="1"/>
      <c r="CV2239" s="1"/>
      <c r="CW2239" s="1"/>
      <c r="CX2239" s="1"/>
      <c r="CY2239" s="1"/>
      <c r="CZ2239" s="1"/>
      <c r="DA2239" s="1"/>
      <c r="DB2239" s="1"/>
      <c r="DC2239" s="1"/>
      <c r="DD2239" s="1"/>
      <c r="DE2239" s="1"/>
      <c r="DF2239" s="1"/>
      <c r="DG2239" s="1"/>
    </row>
    <row r="2240" spans="1:111" x14ac:dyDescent="0.4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  <c r="CV2240" s="1"/>
      <c r="CW2240" s="1"/>
      <c r="CX2240" s="1"/>
      <c r="CY2240" s="1"/>
      <c r="CZ2240" s="1"/>
      <c r="DA2240" s="1"/>
      <c r="DB2240" s="1"/>
      <c r="DC2240" s="1"/>
      <c r="DD2240" s="1"/>
      <c r="DE2240" s="1"/>
      <c r="DF2240" s="1"/>
      <c r="DG2240" s="1"/>
    </row>
    <row r="2241" spans="1:111" x14ac:dyDescent="0.4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  <c r="CT2241" s="1"/>
      <c r="CU2241" s="1"/>
      <c r="CV2241" s="1"/>
      <c r="CW2241" s="1"/>
      <c r="CX2241" s="1"/>
      <c r="CY2241" s="1"/>
      <c r="CZ2241" s="1"/>
      <c r="DA2241" s="1"/>
      <c r="DB2241" s="1"/>
      <c r="DC2241" s="1"/>
      <c r="DD2241" s="1"/>
      <c r="DE2241" s="1"/>
      <c r="DF2241" s="1"/>
      <c r="DG2241" s="1"/>
    </row>
    <row r="2242" spans="1:111" x14ac:dyDescent="0.4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  <c r="CT2242" s="1"/>
      <c r="CU2242" s="1"/>
      <c r="CV2242" s="1"/>
      <c r="CW2242" s="1"/>
      <c r="CX2242" s="1"/>
      <c r="CY2242" s="1"/>
      <c r="CZ2242" s="1"/>
      <c r="DA2242" s="1"/>
      <c r="DB2242" s="1"/>
      <c r="DC2242" s="1"/>
      <c r="DD2242" s="1"/>
      <c r="DE2242" s="1"/>
      <c r="DF2242" s="1"/>
      <c r="DG2242" s="1"/>
    </row>
    <row r="2243" spans="1:111" x14ac:dyDescent="0.4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1"/>
      <c r="DA2243" s="1"/>
      <c r="DB2243" s="1"/>
      <c r="DC2243" s="1"/>
      <c r="DD2243" s="1"/>
      <c r="DE2243" s="1"/>
      <c r="DF2243" s="1"/>
      <c r="DG2243" s="1"/>
    </row>
    <row r="2244" spans="1:111" x14ac:dyDescent="0.4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  <c r="CV2244" s="1"/>
      <c r="CW2244" s="1"/>
      <c r="CX2244" s="1"/>
      <c r="CY2244" s="1"/>
      <c r="CZ2244" s="1"/>
      <c r="DA2244" s="1"/>
      <c r="DB2244" s="1"/>
      <c r="DC2244" s="1"/>
      <c r="DD2244" s="1"/>
      <c r="DE2244" s="1"/>
      <c r="DF2244" s="1"/>
      <c r="DG2244" s="1"/>
    </row>
    <row r="2245" spans="1:111" x14ac:dyDescent="0.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1"/>
      <c r="DA2245" s="1"/>
      <c r="DB2245" s="1"/>
      <c r="DC2245" s="1"/>
      <c r="DD2245" s="1"/>
      <c r="DE2245" s="1"/>
      <c r="DF2245" s="1"/>
      <c r="DG2245" s="1"/>
    </row>
    <row r="2246" spans="1:111" x14ac:dyDescent="0.4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1"/>
      <c r="DA2246" s="1"/>
      <c r="DB2246" s="1"/>
      <c r="DC2246" s="1"/>
      <c r="DD2246" s="1"/>
      <c r="DE2246" s="1"/>
      <c r="DF2246" s="1"/>
      <c r="DG2246" s="1"/>
    </row>
    <row r="2247" spans="1:111" x14ac:dyDescent="0.4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1"/>
      <c r="DA2247" s="1"/>
      <c r="DB2247" s="1"/>
      <c r="DC2247" s="1"/>
      <c r="DD2247" s="1"/>
      <c r="DE2247" s="1"/>
      <c r="DF2247" s="1"/>
      <c r="DG2247" s="1"/>
    </row>
    <row r="2248" spans="1:111" x14ac:dyDescent="0.4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  <c r="CV2248" s="1"/>
      <c r="CW2248" s="1"/>
      <c r="CX2248" s="1"/>
      <c r="CY2248" s="1"/>
      <c r="CZ2248" s="1"/>
      <c r="DA2248" s="1"/>
      <c r="DB2248" s="1"/>
      <c r="DC2248" s="1"/>
      <c r="DD2248" s="1"/>
      <c r="DE2248" s="1"/>
      <c r="DF2248" s="1"/>
      <c r="DG2248" s="1"/>
    </row>
    <row r="2249" spans="1:111" x14ac:dyDescent="0.4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1"/>
      <c r="CP2249" s="1"/>
      <c r="CQ2249" s="1"/>
      <c r="CR2249" s="1"/>
      <c r="CS2249" s="1"/>
      <c r="CT2249" s="1"/>
      <c r="CU2249" s="1"/>
      <c r="CV2249" s="1"/>
      <c r="CW2249" s="1"/>
      <c r="CX2249" s="1"/>
      <c r="CY2249" s="1"/>
      <c r="CZ2249" s="1"/>
      <c r="DA2249" s="1"/>
      <c r="DB2249" s="1"/>
      <c r="DC2249" s="1"/>
      <c r="DD2249" s="1"/>
      <c r="DE2249" s="1"/>
      <c r="DF2249" s="1"/>
      <c r="DG2249" s="1"/>
    </row>
    <row r="2250" spans="1:111" x14ac:dyDescent="0.4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  <c r="CV2250" s="1"/>
      <c r="CW2250" s="1"/>
      <c r="CX2250" s="1"/>
      <c r="CY2250" s="1"/>
      <c r="CZ2250" s="1"/>
      <c r="DA2250" s="1"/>
      <c r="DB2250" s="1"/>
      <c r="DC2250" s="1"/>
      <c r="DD2250" s="1"/>
      <c r="DE2250" s="1"/>
      <c r="DF2250" s="1"/>
      <c r="DG2250" s="1"/>
    </row>
    <row r="2251" spans="1:111" x14ac:dyDescent="0.4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  <c r="CV2251" s="1"/>
      <c r="CW2251" s="1"/>
      <c r="CX2251" s="1"/>
      <c r="CY2251" s="1"/>
      <c r="CZ2251" s="1"/>
      <c r="DA2251" s="1"/>
      <c r="DB2251" s="1"/>
      <c r="DC2251" s="1"/>
      <c r="DD2251" s="1"/>
      <c r="DE2251" s="1"/>
      <c r="DF2251" s="1"/>
      <c r="DG2251" s="1"/>
    </row>
    <row r="2252" spans="1:111" x14ac:dyDescent="0.4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  <c r="CV2252" s="1"/>
      <c r="CW2252" s="1"/>
      <c r="CX2252" s="1"/>
      <c r="CY2252" s="1"/>
      <c r="CZ2252" s="1"/>
      <c r="DA2252" s="1"/>
      <c r="DB2252" s="1"/>
      <c r="DC2252" s="1"/>
      <c r="DD2252" s="1"/>
      <c r="DE2252" s="1"/>
      <c r="DF2252" s="1"/>
      <c r="DG2252" s="1"/>
    </row>
    <row r="2253" spans="1:111" x14ac:dyDescent="0.4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  <c r="CV2253" s="1"/>
      <c r="CW2253" s="1"/>
      <c r="CX2253" s="1"/>
      <c r="CY2253" s="1"/>
      <c r="CZ2253" s="1"/>
      <c r="DA2253" s="1"/>
      <c r="DB2253" s="1"/>
      <c r="DC2253" s="1"/>
      <c r="DD2253" s="1"/>
      <c r="DE2253" s="1"/>
      <c r="DF2253" s="1"/>
      <c r="DG2253" s="1"/>
    </row>
    <row r="2254" spans="1:111" x14ac:dyDescent="0.4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  <c r="CV2254" s="1"/>
      <c r="CW2254" s="1"/>
      <c r="CX2254" s="1"/>
      <c r="CY2254" s="1"/>
      <c r="CZ2254" s="1"/>
      <c r="DA2254" s="1"/>
      <c r="DB2254" s="1"/>
      <c r="DC2254" s="1"/>
      <c r="DD2254" s="1"/>
      <c r="DE2254" s="1"/>
      <c r="DF2254" s="1"/>
      <c r="DG2254" s="1"/>
    </row>
    <row r="2255" spans="1:111" x14ac:dyDescent="0.4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  <c r="CV2255" s="1"/>
      <c r="CW2255" s="1"/>
      <c r="CX2255" s="1"/>
      <c r="CY2255" s="1"/>
      <c r="CZ2255" s="1"/>
      <c r="DA2255" s="1"/>
      <c r="DB2255" s="1"/>
      <c r="DC2255" s="1"/>
      <c r="DD2255" s="1"/>
      <c r="DE2255" s="1"/>
      <c r="DF2255" s="1"/>
      <c r="DG2255" s="1"/>
    </row>
    <row r="2256" spans="1:111" x14ac:dyDescent="0.4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  <c r="CT2256" s="1"/>
      <c r="CU2256" s="1"/>
      <c r="CV2256" s="1"/>
      <c r="CW2256" s="1"/>
      <c r="CX2256" s="1"/>
      <c r="CY2256" s="1"/>
      <c r="CZ2256" s="1"/>
      <c r="DA2256" s="1"/>
      <c r="DB2256" s="1"/>
      <c r="DC2256" s="1"/>
      <c r="DD2256" s="1"/>
      <c r="DE2256" s="1"/>
      <c r="DF2256" s="1"/>
      <c r="DG2256" s="1"/>
    </row>
    <row r="2257" spans="1:111" x14ac:dyDescent="0.4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  <c r="CT2257" s="1"/>
      <c r="CU2257" s="1"/>
      <c r="CV2257" s="1"/>
      <c r="CW2257" s="1"/>
      <c r="CX2257" s="1"/>
      <c r="CY2257" s="1"/>
      <c r="CZ2257" s="1"/>
      <c r="DA2257" s="1"/>
      <c r="DB2257" s="1"/>
      <c r="DC2257" s="1"/>
      <c r="DD2257" s="1"/>
      <c r="DE2257" s="1"/>
      <c r="DF2257" s="1"/>
      <c r="DG2257" s="1"/>
    </row>
    <row r="2258" spans="1:111" x14ac:dyDescent="0.4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1"/>
      <c r="CP2258" s="1"/>
      <c r="CQ2258" s="1"/>
      <c r="CR2258" s="1"/>
      <c r="CS2258" s="1"/>
      <c r="CT2258" s="1"/>
      <c r="CU2258" s="1"/>
      <c r="CV2258" s="1"/>
      <c r="CW2258" s="1"/>
      <c r="CX2258" s="1"/>
      <c r="CY2258" s="1"/>
      <c r="CZ2258" s="1"/>
      <c r="DA2258" s="1"/>
      <c r="DB2258" s="1"/>
      <c r="DC2258" s="1"/>
      <c r="DD2258" s="1"/>
      <c r="DE2258" s="1"/>
      <c r="DF2258" s="1"/>
      <c r="DG2258" s="1"/>
    </row>
    <row r="2259" spans="1:111" x14ac:dyDescent="0.4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  <c r="CT2259" s="1"/>
      <c r="CU2259" s="1"/>
      <c r="CV2259" s="1"/>
      <c r="CW2259" s="1"/>
      <c r="CX2259" s="1"/>
      <c r="CY2259" s="1"/>
      <c r="CZ2259" s="1"/>
      <c r="DA2259" s="1"/>
      <c r="DB2259" s="1"/>
      <c r="DC2259" s="1"/>
      <c r="DD2259" s="1"/>
      <c r="DE2259" s="1"/>
      <c r="DF2259" s="1"/>
      <c r="DG2259" s="1"/>
    </row>
    <row r="2260" spans="1:111" x14ac:dyDescent="0.4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  <c r="CV2260" s="1"/>
      <c r="CW2260" s="1"/>
      <c r="CX2260" s="1"/>
      <c r="CY2260" s="1"/>
      <c r="CZ2260" s="1"/>
      <c r="DA2260" s="1"/>
      <c r="DB2260" s="1"/>
      <c r="DC2260" s="1"/>
      <c r="DD2260" s="1"/>
      <c r="DE2260" s="1"/>
      <c r="DF2260" s="1"/>
      <c r="DG2260" s="1"/>
    </row>
    <row r="2261" spans="1:111" x14ac:dyDescent="0.4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1"/>
      <c r="CP2261" s="1"/>
      <c r="CQ2261" s="1"/>
      <c r="CR2261" s="1"/>
      <c r="CS2261" s="1"/>
      <c r="CT2261" s="1"/>
      <c r="CU2261" s="1"/>
      <c r="CV2261" s="1"/>
      <c r="CW2261" s="1"/>
      <c r="CX2261" s="1"/>
      <c r="CY2261" s="1"/>
      <c r="CZ2261" s="1"/>
      <c r="DA2261" s="1"/>
      <c r="DB2261" s="1"/>
      <c r="DC2261" s="1"/>
      <c r="DD2261" s="1"/>
      <c r="DE2261" s="1"/>
      <c r="DF2261" s="1"/>
      <c r="DG2261" s="1"/>
    </row>
    <row r="2262" spans="1:111" x14ac:dyDescent="0.4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  <c r="CT2262" s="1"/>
      <c r="CU2262" s="1"/>
      <c r="CV2262" s="1"/>
      <c r="CW2262" s="1"/>
      <c r="CX2262" s="1"/>
      <c r="CY2262" s="1"/>
      <c r="CZ2262" s="1"/>
      <c r="DA2262" s="1"/>
      <c r="DB2262" s="1"/>
      <c r="DC2262" s="1"/>
      <c r="DD2262" s="1"/>
      <c r="DE2262" s="1"/>
      <c r="DF2262" s="1"/>
      <c r="DG2262" s="1"/>
    </row>
    <row r="2263" spans="1:111" x14ac:dyDescent="0.4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  <c r="CT2263" s="1"/>
      <c r="CU2263" s="1"/>
      <c r="CV2263" s="1"/>
      <c r="CW2263" s="1"/>
      <c r="CX2263" s="1"/>
      <c r="CY2263" s="1"/>
      <c r="CZ2263" s="1"/>
      <c r="DA2263" s="1"/>
      <c r="DB2263" s="1"/>
      <c r="DC2263" s="1"/>
      <c r="DD2263" s="1"/>
      <c r="DE2263" s="1"/>
      <c r="DF2263" s="1"/>
      <c r="DG2263" s="1"/>
    </row>
    <row r="2264" spans="1:111" x14ac:dyDescent="0.4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  <c r="CT2264" s="1"/>
      <c r="CU2264" s="1"/>
      <c r="CV2264" s="1"/>
      <c r="CW2264" s="1"/>
      <c r="CX2264" s="1"/>
      <c r="CY2264" s="1"/>
      <c r="CZ2264" s="1"/>
      <c r="DA2264" s="1"/>
      <c r="DB2264" s="1"/>
      <c r="DC2264" s="1"/>
      <c r="DD2264" s="1"/>
      <c r="DE2264" s="1"/>
      <c r="DF2264" s="1"/>
      <c r="DG2264" s="1"/>
    </row>
    <row r="2265" spans="1:111" x14ac:dyDescent="0.4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  <c r="CV2265" s="1"/>
      <c r="CW2265" s="1"/>
      <c r="CX2265" s="1"/>
      <c r="CY2265" s="1"/>
      <c r="CZ2265" s="1"/>
      <c r="DA2265" s="1"/>
      <c r="DB2265" s="1"/>
      <c r="DC2265" s="1"/>
      <c r="DD2265" s="1"/>
      <c r="DE2265" s="1"/>
      <c r="DF2265" s="1"/>
      <c r="DG2265" s="1"/>
    </row>
    <row r="2266" spans="1:111" x14ac:dyDescent="0.4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  <c r="CT2266" s="1"/>
      <c r="CU2266" s="1"/>
      <c r="CV2266" s="1"/>
      <c r="CW2266" s="1"/>
      <c r="CX2266" s="1"/>
      <c r="CY2266" s="1"/>
      <c r="CZ2266" s="1"/>
      <c r="DA2266" s="1"/>
      <c r="DB2266" s="1"/>
      <c r="DC2266" s="1"/>
      <c r="DD2266" s="1"/>
      <c r="DE2266" s="1"/>
      <c r="DF2266" s="1"/>
      <c r="DG2266" s="1"/>
    </row>
    <row r="2267" spans="1:111" x14ac:dyDescent="0.4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  <c r="CT2267" s="1"/>
      <c r="CU2267" s="1"/>
      <c r="CV2267" s="1"/>
      <c r="CW2267" s="1"/>
      <c r="CX2267" s="1"/>
      <c r="CY2267" s="1"/>
      <c r="CZ2267" s="1"/>
      <c r="DA2267" s="1"/>
      <c r="DB2267" s="1"/>
      <c r="DC2267" s="1"/>
      <c r="DD2267" s="1"/>
      <c r="DE2267" s="1"/>
      <c r="DF2267" s="1"/>
      <c r="DG2267" s="1"/>
    </row>
    <row r="2268" spans="1:111" x14ac:dyDescent="0.4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  <c r="CV2268" s="1"/>
      <c r="CW2268" s="1"/>
      <c r="CX2268" s="1"/>
      <c r="CY2268" s="1"/>
      <c r="CZ2268" s="1"/>
      <c r="DA2268" s="1"/>
      <c r="DB2268" s="1"/>
      <c r="DC2268" s="1"/>
      <c r="DD2268" s="1"/>
      <c r="DE2268" s="1"/>
      <c r="DF2268" s="1"/>
      <c r="DG2268" s="1"/>
    </row>
    <row r="2269" spans="1:111" x14ac:dyDescent="0.4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  <c r="CT2269" s="1"/>
      <c r="CU2269" s="1"/>
      <c r="CV2269" s="1"/>
      <c r="CW2269" s="1"/>
      <c r="CX2269" s="1"/>
      <c r="CY2269" s="1"/>
      <c r="CZ2269" s="1"/>
      <c r="DA2269" s="1"/>
      <c r="DB2269" s="1"/>
      <c r="DC2269" s="1"/>
      <c r="DD2269" s="1"/>
      <c r="DE2269" s="1"/>
      <c r="DF2269" s="1"/>
      <c r="DG2269" s="1"/>
    </row>
    <row r="2270" spans="1:111" x14ac:dyDescent="0.4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1"/>
      <c r="CP2270" s="1"/>
      <c r="CQ2270" s="1"/>
      <c r="CR2270" s="1"/>
      <c r="CS2270" s="1"/>
      <c r="CT2270" s="1"/>
      <c r="CU2270" s="1"/>
      <c r="CV2270" s="1"/>
      <c r="CW2270" s="1"/>
      <c r="CX2270" s="1"/>
      <c r="CY2270" s="1"/>
      <c r="CZ2270" s="1"/>
      <c r="DA2270" s="1"/>
      <c r="DB2270" s="1"/>
      <c r="DC2270" s="1"/>
      <c r="DD2270" s="1"/>
      <c r="DE2270" s="1"/>
      <c r="DF2270" s="1"/>
      <c r="DG2270" s="1"/>
    </row>
    <row r="2271" spans="1:111" x14ac:dyDescent="0.4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  <c r="CT2271" s="1"/>
      <c r="CU2271" s="1"/>
      <c r="CV2271" s="1"/>
      <c r="CW2271" s="1"/>
      <c r="CX2271" s="1"/>
      <c r="CY2271" s="1"/>
      <c r="CZ2271" s="1"/>
      <c r="DA2271" s="1"/>
      <c r="DB2271" s="1"/>
      <c r="DC2271" s="1"/>
      <c r="DD2271" s="1"/>
      <c r="DE2271" s="1"/>
      <c r="DF2271" s="1"/>
      <c r="DG2271" s="1"/>
    </row>
    <row r="2272" spans="1:111" x14ac:dyDescent="0.4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  <c r="CT2272" s="1"/>
      <c r="CU2272" s="1"/>
      <c r="CV2272" s="1"/>
      <c r="CW2272" s="1"/>
      <c r="CX2272" s="1"/>
      <c r="CY2272" s="1"/>
      <c r="CZ2272" s="1"/>
      <c r="DA2272" s="1"/>
      <c r="DB2272" s="1"/>
      <c r="DC2272" s="1"/>
      <c r="DD2272" s="1"/>
      <c r="DE2272" s="1"/>
      <c r="DF2272" s="1"/>
      <c r="DG2272" s="1"/>
    </row>
    <row r="2273" spans="1:111" x14ac:dyDescent="0.4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  <c r="CT2273" s="1"/>
      <c r="CU2273" s="1"/>
      <c r="CV2273" s="1"/>
      <c r="CW2273" s="1"/>
      <c r="CX2273" s="1"/>
      <c r="CY2273" s="1"/>
      <c r="CZ2273" s="1"/>
      <c r="DA2273" s="1"/>
      <c r="DB2273" s="1"/>
      <c r="DC2273" s="1"/>
      <c r="DD2273" s="1"/>
      <c r="DE2273" s="1"/>
      <c r="DF2273" s="1"/>
      <c r="DG2273" s="1"/>
    </row>
    <row r="2274" spans="1:111" x14ac:dyDescent="0.4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1"/>
      <c r="CP2274" s="1"/>
      <c r="CQ2274" s="1"/>
      <c r="CR2274" s="1"/>
      <c r="CS2274" s="1"/>
      <c r="CT2274" s="1"/>
      <c r="CU2274" s="1"/>
      <c r="CV2274" s="1"/>
      <c r="CW2274" s="1"/>
      <c r="CX2274" s="1"/>
      <c r="CY2274" s="1"/>
      <c r="CZ2274" s="1"/>
      <c r="DA2274" s="1"/>
      <c r="DB2274" s="1"/>
      <c r="DC2274" s="1"/>
      <c r="DD2274" s="1"/>
      <c r="DE2274" s="1"/>
      <c r="DF2274" s="1"/>
      <c r="DG2274" s="1"/>
    </row>
    <row r="2275" spans="1:111" x14ac:dyDescent="0.4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  <c r="CV2275" s="1"/>
      <c r="CW2275" s="1"/>
      <c r="CX2275" s="1"/>
      <c r="CY2275" s="1"/>
      <c r="CZ2275" s="1"/>
      <c r="DA2275" s="1"/>
      <c r="DB2275" s="1"/>
      <c r="DC2275" s="1"/>
      <c r="DD2275" s="1"/>
      <c r="DE2275" s="1"/>
      <c r="DF2275" s="1"/>
      <c r="DG2275" s="1"/>
    </row>
    <row r="2276" spans="1:111" x14ac:dyDescent="0.4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  <c r="CV2276" s="1"/>
      <c r="CW2276" s="1"/>
      <c r="CX2276" s="1"/>
      <c r="CY2276" s="1"/>
      <c r="CZ2276" s="1"/>
      <c r="DA2276" s="1"/>
      <c r="DB2276" s="1"/>
      <c r="DC2276" s="1"/>
      <c r="DD2276" s="1"/>
      <c r="DE2276" s="1"/>
      <c r="DF2276" s="1"/>
      <c r="DG2276" s="1"/>
    </row>
    <row r="2277" spans="1:111" x14ac:dyDescent="0.4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  <c r="CV2277" s="1"/>
      <c r="CW2277" s="1"/>
      <c r="CX2277" s="1"/>
      <c r="CY2277" s="1"/>
      <c r="CZ2277" s="1"/>
      <c r="DA2277" s="1"/>
      <c r="DB2277" s="1"/>
      <c r="DC2277" s="1"/>
      <c r="DD2277" s="1"/>
      <c r="DE2277" s="1"/>
      <c r="DF2277" s="1"/>
      <c r="DG2277" s="1"/>
    </row>
    <row r="2278" spans="1:111" x14ac:dyDescent="0.4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  <c r="CV2278" s="1"/>
      <c r="CW2278" s="1"/>
      <c r="CX2278" s="1"/>
      <c r="CY2278" s="1"/>
      <c r="CZ2278" s="1"/>
      <c r="DA2278" s="1"/>
      <c r="DB2278" s="1"/>
      <c r="DC2278" s="1"/>
      <c r="DD2278" s="1"/>
      <c r="DE2278" s="1"/>
      <c r="DF2278" s="1"/>
      <c r="DG2278" s="1"/>
    </row>
    <row r="2279" spans="1:111" x14ac:dyDescent="0.4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  <c r="CT2279" s="1"/>
      <c r="CU2279" s="1"/>
      <c r="CV2279" s="1"/>
      <c r="CW2279" s="1"/>
      <c r="CX2279" s="1"/>
      <c r="CY2279" s="1"/>
      <c r="CZ2279" s="1"/>
      <c r="DA2279" s="1"/>
      <c r="DB2279" s="1"/>
      <c r="DC2279" s="1"/>
      <c r="DD2279" s="1"/>
      <c r="DE2279" s="1"/>
      <c r="DF2279" s="1"/>
      <c r="DG2279" s="1"/>
    </row>
    <row r="2280" spans="1:111" x14ac:dyDescent="0.4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  <c r="CT2280" s="1"/>
      <c r="CU2280" s="1"/>
      <c r="CV2280" s="1"/>
      <c r="CW2280" s="1"/>
      <c r="CX2280" s="1"/>
      <c r="CY2280" s="1"/>
      <c r="CZ2280" s="1"/>
      <c r="DA2280" s="1"/>
      <c r="DB2280" s="1"/>
      <c r="DC2280" s="1"/>
      <c r="DD2280" s="1"/>
      <c r="DE2280" s="1"/>
      <c r="DF2280" s="1"/>
      <c r="DG2280" s="1"/>
    </row>
    <row r="2281" spans="1:111" x14ac:dyDescent="0.4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  <c r="CT2281" s="1"/>
      <c r="CU2281" s="1"/>
      <c r="CV2281" s="1"/>
      <c r="CW2281" s="1"/>
      <c r="CX2281" s="1"/>
      <c r="CY2281" s="1"/>
      <c r="CZ2281" s="1"/>
      <c r="DA2281" s="1"/>
      <c r="DB2281" s="1"/>
      <c r="DC2281" s="1"/>
      <c r="DD2281" s="1"/>
      <c r="DE2281" s="1"/>
      <c r="DF2281" s="1"/>
      <c r="DG2281" s="1"/>
    </row>
    <row r="2282" spans="1:111" x14ac:dyDescent="0.4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  <c r="CT2282" s="1"/>
      <c r="CU2282" s="1"/>
      <c r="CV2282" s="1"/>
      <c r="CW2282" s="1"/>
      <c r="CX2282" s="1"/>
      <c r="CY2282" s="1"/>
      <c r="CZ2282" s="1"/>
      <c r="DA2282" s="1"/>
      <c r="DB2282" s="1"/>
      <c r="DC2282" s="1"/>
      <c r="DD2282" s="1"/>
      <c r="DE2282" s="1"/>
      <c r="DF2282" s="1"/>
      <c r="DG2282" s="1"/>
    </row>
    <row r="2283" spans="1:111" x14ac:dyDescent="0.4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  <c r="CV2283" s="1"/>
      <c r="CW2283" s="1"/>
      <c r="CX2283" s="1"/>
      <c r="CY2283" s="1"/>
      <c r="CZ2283" s="1"/>
      <c r="DA2283" s="1"/>
      <c r="DB2283" s="1"/>
      <c r="DC2283" s="1"/>
      <c r="DD2283" s="1"/>
      <c r="DE2283" s="1"/>
      <c r="DF2283" s="1"/>
      <c r="DG2283" s="1"/>
    </row>
    <row r="2284" spans="1:111" x14ac:dyDescent="0.4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  <c r="CV2284" s="1"/>
      <c r="CW2284" s="1"/>
      <c r="CX2284" s="1"/>
      <c r="CY2284" s="1"/>
      <c r="CZ2284" s="1"/>
      <c r="DA2284" s="1"/>
      <c r="DB2284" s="1"/>
      <c r="DC2284" s="1"/>
      <c r="DD2284" s="1"/>
      <c r="DE2284" s="1"/>
      <c r="DF2284" s="1"/>
      <c r="DG2284" s="1"/>
    </row>
    <row r="2285" spans="1:111" x14ac:dyDescent="0.4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  <c r="CT2285" s="1"/>
      <c r="CU2285" s="1"/>
      <c r="CV2285" s="1"/>
      <c r="CW2285" s="1"/>
      <c r="CX2285" s="1"/>
      <c r="CY2285" s="1"/>
      <c r="CZ2285" s="1"/>
      <c r="DA2285" s="1"/>
      <c r="DB2285" s="1"/>
      <c r="DC2285" s="1"/>
      <c r="DD2285" s="1"/>
      <c r="DE2285" s="1"/>
      <c r="DF2285" s="1"/>
      <c r="DG2285" s="1"/>
    </row>
    <row r="2286" spans="1:111" x14ac:dyDescent="0.4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1"/>
      <c r="CP2286" s="1"/>
      <c r="CQ2286" s="1"/>
      <c r="CR2286" s="1"/>
      <c r="CS2286" s="1"/>
      <c r="CT2286" s="1"/>
      <c r="CU2286" s="1"/>
      <c r="CV2286" s="1"/>
      <c r="CW2286" s="1"/>
      <c r="CX2286" s="1"/>
      <c r="CY2286" s="1"/>
      <c r="CZ2286" s="1"/>
      <c r="DA2286" s="1"/>
      <c r="DB2286" s="1"/>
      <c r="DC2286" s="1"/>
      <c r="DD2286" s="1"/>
      <c r="DE2286" s="1"/>
      <c r="DF2286" s="1"/>
      <c r="DG2286" s="1"/>
    </row>
    <row r="2287" spans="1:111" x14ac:dyDescent="0.4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  <c r="CT2287" s="1"/>
      <c r="CU2287" s="1"/>
      <c r="CV2287" s="1"/>
      <c r="CW2287" s="1"/>
      <c r="CX2287" s="1"/>
      <c r="CY2287" s="1"/>
      <c r="CZ2287" s="1"/>
      <c r="DA2287" s="1"/>
      <c r="DB2287" s="1"/>
      <c r="DC2287" s="1"/>
      <c r="DD2287" s="1"/>
      <c r="DE2287" s="1"/>
      <c r="DF2287" s="1"/>
      <c r="DG2287" s="1"/>
    </row>
    <row r="2288" spans="1:111" x14ac:dyDescent="0.4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  <c r="CT2288" s="1"/>
      <c r="CU2288" s="1"/>
      <c r="CV2288" s="1"/>
      <c r="CW2288" s="1"/>
      <c r="CX2288" s="1"/>
      <c r="CY2288" s="1"/>
      <c r="CZ2288" s="1"/>
      <c r="DA2288" s="1"/>
      <c r="DB2288" s="1"/>
      <c r="DC2288" s="1"/>
      <c r="DD2288" s="1"/>
      <c r="DE2288" s="1"/>
      <c r="DF2288" s="1"/>
      <c r="DG2288" s="1"/>
    </row>
    <row r="2289" spans="1:111" x14ac:dyDescent="0.4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  <c r="CT2289" s="1"/>
      <c r="CU2289" s="1"/>
      <c r="CV2289" s="1"/>
      <c r="CW2289" s="1"/>
      <c r="CX2289" s="1"/>
      <c r="CY2289" s="1"/>
      <c r="CZ2289" s="1"/>
      <c r="DA2289" s="1"/>
      <c r="DB2289" s="1"/>
      <c r="DC2289" s="1"/>
      <c r="DD2289" s="1"/>
      <c r="DE2289" s="1"/>
      <c r="DF2289" s="1"/>
      <c r="DG2289" s="1"/>
    </row>
    <row r="2290" spans="1:111" x14ac:dyDescent="0.4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  <c r="CT2290" s="1"/>
      <c r="CU2290" s="1"/>
      <c r="CV2290" s="1"/>
      <c r="CW2290" s="1"/>
      <c r="CX2290" s="1"/>
      <c r="CY2290" s="1"/>
      <c r="CZ2290" s="1"/>
      <c r="DA2290" s="1"/>
      <c r="DB2290" s="1"/>
      <c r="DC2290" s="1"/>
      <c r="DD2290" s="1"/>
      <c r="DE2290" s="1"/>
      <c r="DF2290" s="1"/>
      <c r="DG2290" s="1"/>
    </row>
    <row r="2291" spans="1:111" x14ac:dyDescent="0.4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  <c r="CT2291" s="1"/>
      <c r="CU2291" s="1"/>
      <c r="CV2291" s="1"/>
      <c r="CW2291" s="1"/>
      <c r="CX2291" s="1"/>
      <c r="CY2291" s="1"/>
      <c r="CZ2291" s="1"/>
      <c r="DA2291" s="1"/>
      <c r="DB2291" s="1"/>
      <c r="DC2291" s="1"/>
      <c r="DD2291" s="1"/>
      <c r="DE2291" s="1"/>
      <c r="DF2291" s="1"/>
      <c r="DG2291" s="1"/>
    </row>
    <row r="2292" spans="1:111" x14ac:dyDescent="0.4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  <c r="CT2292" s="1"/>
      <c r="CU2292" s="1"/>
      <c r="CV2292" s="1"/>
      <c r="CW2292" s="1"/>
      <c r="CX2292" s="1"/>
      <c r="CY2292" s="1"/>
      <c r="CZ2292" s="1"/>
      <c r="DA2292" s="1"/>
      <c r="DB2292" s="1"/>
      <c r="DC2292" s="1"/>
      <c r="DD2292" s="1"/>
      <c r="DE2292" s="1"/>
      <c r="DF2292" s="1"/>
      <c r="DG2292" s="1"/>
    </row>
    <row r="2293" spans="1:111" x14ac:dyDescent="0.4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1"/>
      <c r="CP2293" s="1"/>
      <c r="CQ2293" s="1"/>
      <c r="CR2293" s="1"/>
      <c r="CS2293" s="1"/>
      <c r="CT2293" s="1"/>
      <c r="CU2293" s="1"/>
      <c r="CV2293" s="1"/>
      <c r="CW2293" s="1"/>
      <c r="CX2293" s="1"/>
      <c r="CY2293" s="1"/>
      <c r="CZ2293" s="1"/>
      <c r="DA2293" s="1"/>
      <c r="DB2293" s="1"/>
      <c r="DC2293" s="1"/>
      <c r="DD2293" s="1"/>
      <c r="DE2293" s="1"/>
      <c r="DF2293" s="1"/>
      <c r="DG2293" s="1"/>
    </row>
    <row r="2294" spans="1:111" x14ac:dyDescent="0.4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  <c r="CT2294" s="1"/>
      <c r="CU2294" s="1"/>
      <c r="CV2294" s="1"/>
      <c r="CW2294" s="1"/>
      <c r="CX2294" s="1"/>
      <c r="CY2294" s="1"/>
      <c r="CZ2294" s="1"/>
      <c r="DA2294" s="1"/>
      <c r="DB2294" s="1"/>
      <c r="DC2294" s="1"/>
      <c r="DD2294" s="1"/>
      <c r="DE2294" s="1"/>
      <c r="DF2294" s="1"/>
      <c r="DG2294" s="1"/>
    </row>
    <row r="2295" spans="1:111" x14ac:dyDescent="0.4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  <c r="CT2295" s="1"/>
      <c r="CU2295" s="1"/>
      <c r="CV2295" s="1"/>
      <c r="CW2295" s="1"/>
      <c r="CX2295" s="1"/>
      <c r="CY2295" s="1"/>
      <c r="CZ2295" s="1"/>
      <c r="DA2295" s="1"/>
      <c r="DB2295" s="1"/>
      <c r="DC2295" s="1"/>
      <c r="DD2295" s="1"/>
      <c r="DE2295" s="1"/>
      <c r="DF2295" s="1"/>
      <c r="DG2295" s="1"/>
    </row>
    <row r="2296" spans="1:111" x14ac:dyDescent="0.4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  <c r="CT2296" s="1"/>
      <c r="CU2296" s="1"/>
      <c r="CV2296" s="1"/>
      <c r="CW2296" s="1"/>
      <c r="CX2296" s="1"/>
      <c r="CY2296" s="1"/>
      <c r="CZ2296" s="1"/>
      <c r="DA2296" s="1"/>
      <c r="DB2296" s="1"/>
      <c r="DC2296" s="1"/>
      <c r="DD2296" s="1"/>
      <c r="DE2296" s="1"/>
      <c r="DF2296" s="1"/>
      <c r="DG2296" s="1"/>
    </row>
    <row r="2297" spans="1:111" x14ac:dyDescent="0.4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1"/>
      <c r="CP2297" s="1"/>
      <c r="CQ2297" s="1"/>
      <c r="CR2297" s="1"/>
      <c r="CS2297" s="1"/>
      <c r="CT2297" s="1"/>
      <c r="CU2297" s="1"/>
      <c r="CV2297" s="1"/>
      <c r="CW2297" s="1"/>
      <c r="CX2297" s="1"/>
      <c r="CY2297" s="1"/>
      <c r="CZ2297" s="1"/>
      <c r="DA2297" s="1"/>
      <c r="DB2297" s="1"/>
      <c r="DC2297" s="1"/>
      <c r="DD2297" s="1"/>
      <c r="DE2297" s="1"/>
      <c r="DF2297" s="1"/>
      <c r="DG2297" s="1"/>
    </row>
    <row r="2298" spans="1:111" x14ac:dyDescent="0.4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  <c r="CT2298" s="1"/>
      <c r="CU2298" s="1"/>
      <c r="CV2298" s="1"/>
      <c r="CW2298" s="1"/>
      <c r="CX2298" s="1"/>
      <c r="CY2298" s="1"/>
      <c r="CZ2298" s="1"/>
      <c r="DA2298" s="1"/>
      <c r="DB2298" s="1"/>
      <c r="DC2298" s="1"/>
      <c r="DD2298" s="1"/>
      <c r="DE2298" s="1"/>
      <c r="DF2298" s="1"/>
      <c r="DG2298" s="1"/>
    </row>
    <row r="2299" spans="1:111" x14ac:dyDescent="0.4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  <c r="CV2299" s="1"/>
      <c r="CW2299" s="1"/>
      <c r="CX2299" s="1"/>
      <c r="CY2299" s="1"/>
      <c r="CZ2299" s="1"/>
      <c r="DA2299" s="1"/>
      <c r="DB2299" s="1"/>
      <c r="DC2299" s="1"/>
      <c r="DD2299" s="1"/>
      <c r="DE2299" s="1"/>
      <c r="DF2299" s="1"/>
      <c r="DG2299" s="1"/>
    </row>
    <row r="2300" spans="1:111" x14ac:dyDescent="0.4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  <c r="CO2300" s="1"/>
      <c r="CP2300" s="1"/>
      <c r="CQ2300" s="1"/>
      <c r="CR2300" s="1"/>
      <c r="CS2300" s="1"/>
      <c r="CT2300" s="1"/>
      <c r="CU2300" s="1"/>
      <c r="CV2300" s="1"/>
      <c r="CW2300" s="1"/>
      <c r="CX2300" s="1"/>
      <c r="CY2300" s="1"/>
      <c r="CZ2300" s="1"/>
      <c r="DA2300" s="1"/>
      <c r="DB2300" s="1"/>
      <c r="DC2300" s="1"/>
      <c r="DD2300" s="1"/>
      <c r="DE2300" s="1"/>
      <c r="DF2300" s="1"/>
      <c r="DG2300" s="1"/>
    </row>
    <row r="2301" spans="1:111" x14ac:dyDescent="0.4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  <c r="CT2301" s="1"/>
      <c r="CU2301" s="1"/>
      <c r="CV2301" s="1"/>
      <c r="CW2301" s="1"/>
      <c r="CX2301" s="1"/>
      <c r="CY2301" s="1"/>
      <c r="CZ2301" s="1"/>
      <c r="DA2301" s="1"/>
      <c r="DB2301" s="1"/>
      <c r="DC2301" s="1"/>
      <c r="DD2301" s="1"/>
      <c r="DE2301" s="1"/>
      <c r="DF2301" s="1"/>
      <c r="DG2301" s="1"/>
    </row>
    <row r="2302" spans="1:111" x14ac:dyDescent="0.4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  <c r="CT2302" s="1"/>
      <c r="CU2302" s="1"/>
      <c r="CV2302" s="1"/>
      <c r="CW2302" s="1"/>
      <c r="CX2302" s="1"/>
      <c r="CY2302" s="1"/>
      <c r="CZ2302" s="1"/>
      <c r="DA2302" s="1"/>
      <c r="DB2302" s="1"/>
      <c r="DC2302" s="1"/>
      <c r="DD2302" s="1"/>
      <c r="DE2302" s="1"/>
      <c r="DF2302" s="1"/>
      <c r="DG2302" s="1"/>
    </row>
    <row r="2303" spans="1:111" x14ac:dyDescent="0.4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  <c r="CT2303" s="1"/>
      <c r="CU2303" s="1"/>
      <c r="CV2303" s="1"/>
      <c r="CW2303" s="1"/>
      <c r="CX2303" s="1"/>
      <c r="CY2303" s="1"/>
      <c r="CZ2303" s="1"/>
      <c r="DA2303" s="1"/>
      <c r="DB2303" s="1"/>
      <c r="DC2303" s="1"/>
      <c r="DD2303" s="1"/>
      <c r="DE2303" s="1"/>
      <c r="DF2303" s="1"/>
      <c r="DG2303" s="1"/>
    </row>
    <row r="2304" spans="1:111" x14ac:dyDescent="0.4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1"/>
      <c r="CP2304" s="1"/>
      <c r="CQ2304" s="1"/>
      <c r="CR2304" s="1"/>
      <c r="CS2304" s="1"/>
      <c r="CT2304" s="1"/>
      <c r="CU2304" s="1"/>
      <c r="CV2304" s="1"/>
      <c r="CW2304" s="1"/>
      <c r="CX2304" s="1"/>
      <c r="CY2304" s="1"/>
      <c r="CZ2304" s="1"/>
      <c r="DA2304" s="1"/>
      <c r="DB2304" s="1"/>
      <c r="DC2304" s="1"/>
      <c r="DD2304" s="1"/>
      <c r="DE2304" s="1"/>
      <c r="DF2304" s="1"/>
      <c r="DG2304" s="1"/>
    </row>
    <row r="2305" spans="1:111" x14ac:dyDescent="0.4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  <c r="CT2305" s="1"/>
      <c r="CU2305" s="1"/>
      <c r="CV2305" s="1"/>
      <c r="CW2305" s="1"/>
      <c r="CX2305" s="1"/>
      <c r="CY2305" s="1"/>
      <c r="CZ2305" s="1"/>
      <c r="DA2305" s="1"/>
      <c r="DB2305" s="1"/>
      <c r="DC2305" s="1"/>
      <c r="DD2305" s="1"/>
      <c r="DE2305" s="1"/>
      <c r="DF2305" s="1"/>
      <c r="DG2305" s="1"/>
    </row>
    <row r="2306" spans="1:111" x14ac:dyDescent="0.4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  <c r="CT2306" s="1"/>
      <c r="CU2306" s="1"/>
      <c r="CV2306" s="1"/>
      <c r="CW2306" s="1"/>
      <c r="CX2306" s="1"/>
      <c r="CY2306" s="1"/>
      <c r="CZ2306" s="1"/>
      <c r="DA2306" s="1"/>
      <c r="DB2306" s="1"/>
      <c r="DC2306" s="1"/>
      <c r="DD2306" s="1"/>
      <c r="DE2306" s="1"/>
      <c r="DF2306" s="1"/>
      <c r="DG2306" s="1"/>
    </row>
    <row r="2307" spans="1:111" x14ac:dyDescent="0.4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  <c r="CT2307" s="1"/>
      <c r="CU2307" s="1"/>
      <c r="CV2307" s="1"/>
      <c r="CW2307" s="1"/>
      <c r="CX2307" s="1"/>
      <c r="CY2307" s="1"/>
      <c r="CZ2307" s="1"/>
      <c r="DA2307" s="1"/>
      <c r="DB2307" s="1"/>
      <c r="DC2307" s="1"/>
      <c r="DD2307" s="1"/>
      <c r="DE2307" s="1"/>
      <c r="DF2307" s="1"/>
      <c r="DG2307" s="1"/>
    </row>
    <row r="2308" spans="1:111" x14ac:dyDescent="0.4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  <c r="CV2308" s="1"/>
      <c r="CW2308" s="1"/>
      <c r="CX2308" s="1"/>
      <c r="CY2308" s="1"/>
      <c r="CZ2308" s="1"/>
      <c r="DA2308" s="1"/>
      <c r="DB2308" s="1"/>
      <c r="DC2308" s="1"/>
      <c r="DD2308" s="1"/>
      <c r="DE2308" s="1"/>
      <c r="DF2308" s="1"/>
      <c r="DG2308" s="1"/>
    </row>
    <row r="2309" spans="1:111" x14ac:dyDescent="0.4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  <c r="CV2309" s="1"/>
      <c r="CW2309" s="1"/>
      <c r="CX2309" s="1"/>
      <c r="CY2309" s="1"/>
      <c r="CZ2309" s="1"/>
      <c r="DA2309" s="1"/>
      <c r="DB2309" s="1"/>
      <c r="DC2309" s="1"/>
      <c r="DD2309" s="1"/>
      <c r="DE2309" s="1"/>
      <c r="DF2309" s="1"/>
      <c r="DG2309" s="1"/>
    </row>
    <row r="2310" spans="1:111" x14ac:dyDescent="0.4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  <c r="CT2310" s="1"/>
      <c r="CU2310" s="1"/>
      <c r="CV2310" s="1"/>
      <c r="CW2310" s="1"/>
      <c r="CX2310" s="1"/>
      <c r="CY2310" s="1"/>
      <c r="CZ2310" s="1"/>
      <c r="DA2310" s="1"/>
      <c r="DB2310" s="1"/>
      <c r="DC2310" s="1"/>
      <c r="DD2310" s="1"/>
      <c r="DE2310" s="1"/>
      <c r="DF2310" s="1"/>
      <c r="DG2310" s="1"/>
    </row>
    <row r="2311" spans="1:111" x14ac:dyDescent="0.4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  <c r="CT2311" s="1"/>
      <c r="CU2311" s="1"/>
      <c r="CV2311" s="1"/>
      <c r="CW2311" s="1"/>
      <c r="CX2311" s="1"/>
      <c r="CY2311" s="1"/>
      <c r="CZ2311" s="1"/>
      <c r="DA2311" s="1"/>
      <c r="DB2311" s="1"/>
      <c r="DC2311" s="1"/>
      <c r="DD2311" s="1"/>
      <c r="DE2311" s="1"/>
      <c r="DF2311" s="1"/>
      <c r="DG2311" s="1"/>
    </row>
    <row r="2312" spans="1:111" x14ac:dyDescent="0.4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1"/>
      <c r="CP2312" s="1"/>
      <c r="CQ2312" s="1"/>
      <c r="CR2312" s="1"/>
      <c r="CS2312" s="1"/>
      <c r="CT2312" s="1"/>
      <c r="CU2312" s="1"/>
      <c r="CV2312" s="1"/>
      <c r="CW2312" s="1"/>
      <c r="CX2312" s="1"/>
      <c r="CY2312" s="1"/>
      <c r="CZ2312" s="1"/>
      <c r="DA2312" s="1"/>
      <c r="DB2312" s="1"/>
      <c r="DC2312" s="1"/>
      <c r="DD2312" s="1"/>
      <c r="DE2312" s="1"/>
      <c r="DF2312" s="1"/>
      <c r="DG2312" s="1"/>
    </row>
    <row r="2313" spans="1:111" x14ac:dyDescent="0.4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1"/>
      <c r="CP2313" s="1"/>
      <c r="CQ2313" s="1"/>
      <c r="CR2313" s="1"/>
      <c r="CS2313" s="1"/>
      <c r="CT2313" s="1"/>
      <c r="CU2313" s="1"/>
      <c r="CV2313" s="1"/>
      <c r="CW2313" s="1"/>
      <c r="CX2313" s="1"/>
      <c r="CY2313" s="1"/>
      <c r="CZ2313" s="1"/>
      <c r="DA2313" s="1"/>
      <c r="DB2313" s="1"/>
      <c r="DC2313" s="1"/>
      <c r="DD2313" s="1"/>
      <c r="DE2313" s="1"/>
      <c r="DF2313" s="1"/>
      <c r="DG2313" s="1"/>
    </row>
    <row r="2314" spans="1:111" x14ac:dyDescent="0.4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1"/>
      <c r="CP2314" s="1"/>
      <c r="CQ2314" s="1"/>
      <c r="CR2314" s="1"/>
      <c r="CS2314" s="1"/>
      <c r="CT2314" s="1"/>
      <c r="CU2314" s="1"/>
      <c r="CV2314" s="1"/>
      <c r="CW2314" s="1"/>
      <c r="CX2314" s="1"/>
      <c r="CY2314" s="1"/>
      <c r="CZ2314" s="1"/>
      <c r="DA2314" s="1"/>
      <c r="DB2314" s="1"/>
      <c r="DC2314" s="1"/>
      <c r="DD2314" s="1"/>
      <c r="DE2314" s="1"/>
      <c r="DF2314" s="1"/>
      <c r="DG2314" s="1"/>
    </row>
    <row r="2315" spans="1:111" x14ac:dyDescent="0.4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1"/>
      <c r="CP2315" s="1"/>
      <c r="CQ2315" s="1"/>
      <c r="CR2315" s="1"/>
      <c r="CS2315" s="1"/>
      <c r="CT2315" s="1"/>
      <c r="CU2315" s="1"/>
      <c r="CV2315" s="1"/>
      <c r="CW2315" s="1"/>
      <c r="CX2315" s="1"/>
      <c r="CY2315" s="1"/>
      <c r="CZ2315" s="1"/>
      <c r="DA2315" s="1"/>
      <c r="DB2315" s="1"/>
      <c r="DC2315" s="1"/>
      <c r="DD2315" s="1"/>
      <c r="DE2315" s="1"/>
      <c r="DF2315" s="1"/>
      <c r="DG2315" s="1"/>
    </row>
    <row r="2316" spans="1:111" x14ac:dyDescent="0.4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1"/>
      <c r="CP2316" s="1"/>
      <c r="CQ2316" s="1"/>
      <c r="CR2316" s="1"/>
      <c r="CS2316" s="1"/>
      <c r="CT2316" s="1"/>
      <c r="CU2316" s="1"/>
      <c r="CV2316" s="1"/>
      <c r="CW2316" s="1"/>
      <c r="CX2316" s="1"/>
      <c r="CY2316" s="1"/>
      <c r="CZ2316" s="1"/>
      <c r="DA2316" s="1"/>
      <c r="DB2316" s="1"/>
      <c r="DC2316" s="1"/>
      <c r="DD2316" s="1"/>
      <c r="DE2316" s="1"/>
      <c r="DF2316" s="1"/>
      <c r="DG2316" s="1"/>
    </row>
    <row r="2317" spans="1:111" x14ac:dyDescent="0.4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1"/>
      <c r="CP2317" s="1"/>
      <c r="CQ2317" s="1"/>
      <c r="CR2317" s="1"/>
      <c r="CS2317" s="1"/>
      <c r="CT2317" s="1"/>
      <c r="CU2317" s="1"/>
      <c r="CV2317" s="1"/>
      <c r="CW2317" s="1"/>
      <c r="CX2317" s="1"/>
      <c r="CY2317" s="1"/>
      <c r="CZ2317" s="1"/>
      <c r="DA2317" s="1"/>
      <c r="DB2317" s="1"/>
      <c r="DC2317" s="1"/>
      <c r="DD2317" s="1"/>
      <c r="DE2317" s="1"/>
      <c r="DF2317" s="1"/>
      <c r="DG2317" s="1"/>
    </row>
    <row r="2318" spans="1:111" x14ac:dyDescent="0.4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  <c r="CT2318" s="1"/>
      <c r="CU2318" s="1"/>
      <c r="CV2318" s="1"/>
      <c r="CW2318" s="1"/>
      <c r="CX2318" s="1"/>
      <c r="CY2318" s="1"/>
      <c r="CZ2318" s="1"/>
      <c r="DA2318" s="1"/>
      <c r="DB2318" s="1"/>
      <c r="DC2318" s="1"/>
      <c r="DD2318" s="1"/>
      <c r="DE2318" s="1"/>
      <c r="DF2318" s="1"/>
      <c r="DG2318" s="1"/>
    </row>
    <row r="2319" spans="1:111" x14ac:dyDescent="0.4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  <c r="CT2319" s="1"/>
      <c r="CU2319" s="1"/>
      <c r="CV2319" s="1"/>
      <c r="CW2319" s="1"/>
      <c r="CX2319" s="1"/>
      <c r="CY2319" s="1"/>
      <c r="CZ2319" s="1"/>
      <c r="DA2319" s="1"/>
      <c r="DB2319" s="1"/>
      <c r="DC2319" s="1"/>
      <c r="DD2319" s="1"/>
      <c r="DE2319" s="1"/>
      <c r="DF2319" s="1"/>
      <c r="DG2319" s="1"/>
    </row>
    <row r="2320" spans="1:111" x14ac:dyDescent="0.4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1"/>
      <c r="CP2320" s="1"/>
      <c r="CQ2320" s="1"/>
      <c r="CR2320" s="1"/>
      <c r="CS2320" s="1"/>
      <c r="CT2320" s="1"/>
      <c r="CU2320" s="1"/>
      <c r="CV2320" s="1"/>
      <c r="CW2320" s="1"/>
      <c r="CX2320" s="1"/>
      <c r="CY2320" s="1"/>
      <c r="CZ2320" s="1"/>
      <c r="DA2320" s="1"/>
      <c r="DB2320" s="1"/>
      <c r="DC2320" s="1"/>
      <c r="DD2320" s="1"/>
      <c r="DE2320" s="1"/>
      <c r="DF2320" s="1"/>
      <c r="DG2320" s="1"/>
    </row>
    <row r="2321" spans="1:111" x14ac:dyDescent="0.4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1"/>
      <c r="CP2321" s="1"/>
      <c r="CQ2321" s="1"/>
      <c r="CR2321" s="1"/>
      <c r="CS2321" s="1"/>
      <c r="CT2321" s="1"/>
      <c r="CU2321" s="1"/>
      <c r="CV2321" s="1"/>
      <c r="CW2321" s="1"/>
      <c r="CX2321" s="1"/>
      <c r="CY2321" s="1"/>
      <c r="CZ2321" s="1"/>
      <c r="DA2321" s="1"/>
      <c r="DB2321" s="1"/>
      <c r="DC2321" s="1"/>
      <c r="DD2321" s="1"/>
      <c r="DE2321" s="1"/>
      <c r="DF2321" s="1"/>
      <c r="DG2321" s="1"/>
    </row>
    <row r="2322" spans="1:111" x14ac:dyDescent="0.4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  <c r="CT2322" s="1"/>
      <c r="CU2322" s="1"/>
      <c r="CV2322" s="1"/>
      <c r="CW2322" s="1"/>
      <c r="CX2322" s="1"/>
      <c r="CY2322" s="1"/>
      <c r="CZ2322" s="1"/>
      <c r="DA2322" s="1"/>
      <c r="DB2322" s="1"/>
      <c r="DC2322" s="1"/>
      <c r="DD2322" s="1"/>
      <c r="DE2322" s="1"/>
      <c r="DF2322" s="1"/>
      <c r="DG2322" s="1"/>
    </row>
    <row r="2323" spans="1:111" x14ac:dyDescent="0.4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1"/>
      <c r="CP2323" s="1"/>
      <c r="CQ2323" s="1"/>
      <c r="CR2323" s="1"/>
      <c r="CS2323" s="1"/>
      <c r="CT2323" s="1"/>
      <c r="CU2323" s="1"/>
      <c r="CV2323" s="1"/>
      <c r="CW2323" s="1"/>
      <c r="CX2323" s="1"/>
      <c r="CY2323" s="1"/>
      <c r="CZ2323" s="1"/>
      <c r="DA2323" s="1"/>
      <c r="DB2323" s="1"/>
      <c r="DC2323" s="1"/>
      <c r="DD2323" s="1"/>
      <c r="DE2323" s="1"/>
      <c r="DF2323" s="1"/>
      <c r="DG2323" s="1"/>
    </row>
    <row r="2324" spans="1:111" x14ac:dyDescent="0.4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  <c r="CO2324" s="1"/>
      <c r="CP2324" s="1"/>
      <c r="CQ2324" s="1"/>
      <c r="CR2324" s="1"/>
      <c r="CS2324" s="1"/>
      <c r="CT2324" s="1"/>
      <c r="CU2324" s="1"/>
      <c r="CV2324" s="1"/>
      <c r="CW2324" s="1"/>
      <c r="CX2324" s="1"/>
      <c r="CY2324" s="1"/>
      <c r="CZ2324" s="1"/>
      <c r="DA2324" s="1"/>
      <c r="DB2324" s="1"/>
      <c r="DC2324" s="1"/>
      <c r="DD2324" s="1"/>
      <c r="DE2324" s="1"/>
      <c r="DF2324" s="1"/>
      <c r="DG2324" s="1"/>
    </row>
    <row r="2325" spans="1:111" x14ac:dyDescent="0.4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  <c r="CT2325" s="1"/>
      <c r="CU2325" s="1"/>
      <c r="CV2325" s="1"/>
      <c r="CW2325" s="1"/>
      <c r="CX2325" s="1"/>
      <c r="CY2325" s="1"/>
      <c r="CZ2325" s="1"/>
      <c r="DA2325" s="1"/>
      <c r="DB2325" s="1"/>
      <c r="DC2325" s="1"/>
      <c r="DD2325" s="1"/>
      <c r="DE2325" s="1"/>
      <c r="DF2325" s="1"/>
      <c r="DG2325" s="1"/>
    </row>
    <row r="2326" spans="1:111" x14ac:dyDescent="0.4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  <c r="CT2326" s="1"/>
      <c r="CU2326" s="1"/>
      <c r="CV2326" s="1"/>
      <c r="CW2326" s="1"/>
      <c r="CX2326" s="1"/>
      <c r="CY2326" s="1"/>
      <c r="CZ2326" s="1"/>
      <c r="DA2326" s="1"/>
      <c r="DB2326" s="1"/>
      <c r="DC2326" s="1"/>
      <c r="DD2326" s="1"/>
      <c r="DE2326" s="1"/>
      <c r="DF2326" s="1"/>
      <c r="DG2326" s="1"/>
    </row>
    <row r="2327" spans="1:111" x14ac:dyDescent="0.4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  <c r="CT2327" s="1"/>
      <c r="CU2327" s="1"/>
      <c r="CV2327" s="1"/>
      <c r="CW2327" s="1"/>
      <c r="CX2327" s="1"/>
      <c r="CY2327" s="1"/>
      <c r="CZ2327" s="1"/>
      <c r="DA2327" s="1"/>
      <c r="DB2327" s="1"/>
      <c r="DC2327" s="1"/>
      <c r="DD2327" s="1"/>
      <c r="DE2327" s="1"/>
      <c r="DF2327" s="1"/>
      <c r="DG2327" s="1"/>
    </row>
    <row r="2328" spans="1:111" x14ac:dyDescent="0.4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  <c r="CT2328" s="1"/>
      <c r="CU2328" s="1"/>
      <c r="CV2328" s="1"/>
      <c r="CW2328" s="1"/>
      <c r="CX2328" s="1"/>
      <c r="CY2328" s="1"/>
      <c r="CZ2328" s="1"/>
      <c r="DA2328" s="1"/>
      <c r="DB2328" s="1"/>
      <c r="DC2328" s="1"/>
      <c r="DD2328" s="1"/>
      <c r="DE2328" s="1"/>
      <c r="DF2328" s="1"/>
      <c r="DG2328" s="1"/>
    </row>
    <row r="2329" spans="1:111" x14ac:dyDescent="0.4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1"/>
      <c r="CP2329" s="1"/>
      <c r="CQ2329" s="1"/>
      <c r="CR2329" s="1"/>
      <c r="CS2329" s="1"/>
      <c r="CT2329" s="1"/>
      <c r="CU2329" s="1"/>
      <c r="CV2329" s="1"/>
      <c r="CW2329" s="1"/>
      <c r="CX2329" s="1"/>
      <c r="CY2329" s="1"/>
      <c r="CZ2329" s="1"/>
      <c r="DA2329" s="1"/>
      <c r="DB2329" s="1"/>
      <c r="DC2329" s="1"/>
      <c r="DD2329" s="1"/>
      <c r="DE2329" s="1"/>
      <c r="DF2329" s="1"/>
      <c r="DG2329" s="1"/>
    </row>
    <row r="2330" spans="1:111" x14ac:dyDescent="0.4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  <c r="CO2330" s="1"/>
      <c r="CP2330" s="1"/>
      <c r="CQ2330" s="1"/>
      <c r="CR2330" s="1"/>
      <c r="CS2330" s="1"/>
      <c r="CT2330" s="1"/>
      <c r="CU2330" s="1"/>
      <c r="CV2330" s="1"/>
      <c r="CW2330" s="1"/>
      <c r="CX2330" s="1"/>
      <c r="CY2330" s="1"/>
      <c r="CZ2330" s="1"/>
      <c r="DA2330" s="1"/>
      <c r="DB2330" s="1"/>
      <c r="DC2330" s="1"/>
      <c r="DD2330" s="1"/>
      <c r="DE2330" s="1"/>
      <c r="DF2330" s="1"/>
      <c r="DG2330" s="1"/>
    </row>
    <row r="2331" spans="1:111" x14ac:dyDescent="0.4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  <c r="CO2331" s="1"/>
      <c r="CP2331" s="1"/>
      <c r="CQ2331" s="1"/>
      <c r="CR2331" s="1"/>
      <c r="CS2331" s="1"/>
      <c r="CT2331" s="1"/>
      <c r="CU2331" s="1"/>
      <c r="CV2331" s="1"/>
      <c r="CW2331" s="1"/>
      <c r="CX2331" s="1"/>
      <c r="CY2331" s="1"/>
      <c r="CZ2331" s="1"/>
      <c r="DA2331" s="1"/>
      <c r="DB2331" s="1"/>
      <c r="DC2331" s="1"/>
      <c r="DD2331" s="1"/>
      <c r="DE2331" s="1"/>
      <c r="DF2331" s="1"/>
      <c r="DG2331" s="1"/>
    </row>
    <row r="2332" spans="1:111" x14ac:dyDescent="0.4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1"/>
      <c r="CP2332" s="1"/>
      <c r="CQ2332" s="1"/>
      <c r="CR2332" s="1"/>
      <c r="CS2332" s="1"/>
      <c r="CT2332" s="1"/>
      <c r="CU2332" s="1"/>
      <c r="CV2332" s="1"/>
      <c r="CW2332" s="1"/>
      <c r="CX2332" s="1"/>
      <c r="CY2332" s="1"/>
      <c r="CZ2332" s="1"/>
      <c r="DA2332" s="1"/>
      <c r="DB2332" s="1"/>
      <c r="DC2332" s="1"/>
      <c r="DD2332" s="1"/>
      <c r="DE2332" s="1"/>
      <c r="DF2332" s="1"/>
      <c r="DG2332" s="1"/>
    </row>
    <row r="2333" spans="1:111" x14ac:dyDescent="0.4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  <c r="CT2333" s="1"/>
      <c r="CU2333" s="1"/>
      <c r="CV2333" s="1"/>
      <c r="CW2333" s="1"/>
      <c r="CX2333" s="1"/>
      <c r="CY2333" s="1"/>
      <c r="CZ2333" s="1"/>
      <c r="DA2333" s="1"/>
      <c r="DB2333" s="1"/>
      <c r="DC2333" s="1"/>
      <c r="DD2333" s="1"/>
      <c r="DE2333" s="1"/>
      <c r="DF2333" s="1"/>
      <c r="DG2333" s="1"/>
    </row>
    <row r="2334" spans="1:111" x14ac:dyDescent="0.4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  <c r="CO2334" s="1"/>
      <c r="CP2334" s="1"/>
      <c r="CQ2334" s="1"/>
      <c r="CR2334" s="1"/>
      <c r="CS2334" s="1"/>
      <c r="CT2334" s="1"/>
      <c r="CU2334" s="1"/>
      <c r="CV2334" s="1"/>
      <c r="CW2334" s="1"/>
      <c r="CX2334" s="1"/>
      <c r="CY2334" s="1"/>
      <c r="CZ2334" s="1"/>
      <c r="DA2334" s="1"/>
      <c r="DB2334" s="1"/>
      <c r="DC2334" s="1"/>
      <c r="DD2334" s="1"/>
      <c r="DE2334" s="1"/>
      <c r="DF2334" s="1"/>
      <c r="DG2334" s="1"/>
    </row>
    <row r="2335" spans="1:111" x14ac:dyDescent="0.4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  <c r="CO2335" s="1"/>
      <c r="CP2335" s="1"/>
      <c r="CQ2335" s="1"/>
      <c r="CR2335" s="1"/>
      <c r="CS2335" s="1"/>
      <c r="CT2335" s="1"/>
      <c r="CU2335" s="1"/>
      <c r="CV2335" s="1"/>
      <c r="CW2335" s="1"/>
      <c r="CX2335" s="1"/>
      <c r="CY2335" s="1"/>
      <c r="CZ2335" s="1"/>
      <c r="DA2335" s="1"/>
      <c r="DB2335" s="1"/>
      <c r="DC2335" s="1"/>
      <c r="DD2335" s="1"/>
      <c r="DE2335" s="1"/>
      <c r="DF2335" s="1"/>
      <c r="DG2335" s="1"/>
    </row>
    <row r="2336" spans="1:111" x14ac:dyDescent="0.4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1"/>
      <c r="CP2336" s="1"/>
      <c r="CQ2336" s="1"/>
      <c r="CR2336" s="1"/>
      <c r="CS2336" s="1"/>
      <c r="CT2336" s="1"/>
      <c r="CU2336" s="1"/>
      <c r="CV2336" s="1"/>
      <c r="CW2336" s="1"/>
      <c r="CX2336" s="1"/>
      <c r="CY2336" s="1"/>
      <c r="CZ2336" s="1"/>
      <c r="DA2336" s="1"/>
      <c r="DB2336" s="1"/>
      <c r="DC2336" s="1"/>
      <c r="DD2336" s="1"/>
      <c r="DE2336" s="1"/>
      <c r="DF2336" s="1"/>
      <c r="DG2336" s="1"/>
    </row>
    <row r="2337" spans="1:111" x14ac:dyDescent="0.4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1"/>
      <c r="CP2337" s="1"/>
      <c r="CQ2337" s="1"/>
      <c r="CR2337" s="1"/>
      <c r="CS2337" s="1"/>
      <c r="CT2337" s="1"/>
      <c r="CU2337" s="1"/>
      <c r="CV2337" s="1"/>
      <c r="CW2337" s="1"/>
      <c r="CX2337" s="1"/>
      <c r="CY2337" s="1"/>
      <c r="CZ2337" s="1"/>
      <c r="DA2337" s="1"/>
      <c r="DB2337" s="1"/>
      <c r="DC2337" s="1"/>
      <c r="DD2337" s="1"/>
      <c r="DE2337" s="1"/>
      <c r="DF2337" s="1"/>
      <c r="DG2337" s="1"/>
    </row>
    <row r="2338" spans="1:111" x14ac:dyDescent="0.4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1"/>
      <c r="CP2338" s="1"/>
      <c r="CQ2338" s="1"/>
      <c r="CR2338" s="1"/>
      <c r="CS2338" s="1"/>
      <c r="CT2338" s="1"/>
      <c r="CU2338" s="1"/>
      <c r="CV2338" s="1"/>
      <c r="CW2338" s="1"/>
      <c r="CX2338" s="1"/>
      <c r="CY2338" s="1"/>
      <c r="CZ2338" s="1"/>
      <c r="DA2338" s="1"/>
      <c r="DB2338" s="1"/>
      <c r="DC2338" s="1"/>
      <c r="DD2338" s="1"/>
      <c r="DE2338" s="1"/>
      <c r="DF2338" s="1"/>
      <c r="DG2338" s="1"/>
    </row>
    <row r="2339" spans="1:111" x14ac:dyDescent="0.4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  <c r="CT2339" s="1"/>
      <c r="CU2339" s="1"/>
      <c r="CV2339" s="1"/>
      <c r="CW2339" s="1"/>
      <c r="CX2339" s="1"/>
      <c r="CY2339" s="1"/>
      <c r="CZ2339" s="1"/>
      <c r="DA2339" s="1"/>
      <c r="DB2339" s="1"/>
      <c r="DC2339" s="1"/>
      <c r="DD2339" s="1"/>
      <c r="DE2339" s="1"/>
      <c r="DF2339" s="1"/>
      <c r="DG2339" s="1"/>
    </row>
    <row r="2340" spans="1:111" x14ac:dyDescent="0.4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  <c r="CO2340" s="1"/>
      <c r="CP2340" s="1"/>
      <c r="CQ2340" s="1"/>
      <c r="CR2340" s="1"/>
      <c r="CS2340" s="1"/>
      <c r="CT2340" s="1"/>
      <c r="CU2340" s="1"/>
      <c r="CV2340" s="1"/>
      <c r="CW2340" s="1"/>
      <c r="CX2340" s="1"/>
      <c r="CY2340" s="1"/>
      <c r="CZ2340" s="1"/>
      <c r="DA2340" s="1"/>
      <c r="DB2340" s="1"/>
      <c r="DC2340" s="1"/>
      <c r="DD2340" s="1"/>
      <c r="DE2340" s="1"/>
      <c r="DF2340" s="1"/>
      <c r="DG2340" s="1"/>
    </row>
    <row r="2341" spans="1:111" x14ac:dyDescent="0.4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1"/>
      <c r="CP2341" s="1"/>
      <c r="CQ2341" s="1"/>
      <c r="CR2341" s="1"/>
      <c r="CS2341" s="1"/>
      <c r="CT2341" s="1"/>
      <c r="CU2341" s="1"/>
      <c r="CV2341" s="1"/>
      <c r="CW2341" s="1"/>
      <c r="CX2341" s="1"/>
      <c r="CY2341" s="1"/>
      <c r="CZ2341" s="1"/>
      <c r="DA2341" s="1"/>
      <c r="DB2341" s="1"/>
      <c r="DC2341" s="1"/>
      <c r="DD2341" s="1"/>
      <c r="DE2341" s="1"/>
      <c r="DF2341" s="1"/>
      <c r="DG2341" s="1"/>
    </row>
    <row r="2342" spans="1:111" x14ac:dyDescent="0.4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1"/>
      <c r="CP2342" s="1"/>
      <c r="CQ2342" s="1"/>
      <c r="CR2342" s="1"/>
      <c r="CS2342" s="1"/>
      <c r="CT2342" s="1"/>
      <c r="CU2342" s="1"/>
      <c r="CV2342" s="1"/>
      <c r="CW2342" s="1"/>
      <c r="CX2342" s="1"/>
      <c r="CY2342" s="1"/>
      <c r="CZ2342" s="1"/>
      <c r="DA2342" s="1"/>
      <c r="DB2342" s="1"/>
      <c r="DC2342" s="1"/>
      <c r="DD2342" s="1"/>
      <c r="DE2342" s="1"/>
      <c r="DF2342" s="1"/>
      <c r="DG2342" s="1"/>
    </row>
    <row r="2343" spans="1:111" x14ac:dyDescent="0.4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  <c r="CO2343" s="1"/>
      <c r="CP2343" s="1"/>
      <c r="CQ2343" s="1"/>
      <c r="CR2343" s="1"/>
      <c r="CS2343" s="1"/>
      <c r="CT2343" s="1"/>
      <c r="CU2343" s="1"/>
      <c r="CV2343" s="1"/>
      <c r="CW2343" s="1"/>
      <c r="CX2343" s="1"/>
      <c r="CY2343" s="1"/>
      <c r="CZ2343" s="1"/>
      <c r="DA2343" s="1"/>
      <c r="DB2343" s="1"/>
      <c r="DC2343" s="1"/>
      <c r="DD2343" s="1"/>
      <c r="DE2343" s="1"/>
      <c r="DF2343" s="1"/>
      <c r="DG2343" s="1"/>
    </row>
    <row r="2344" spans="1:111" x14ac:dyDescent="0.4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  <c r="CO2344" s="1"/>
      <c r="CP2344" s="1"/>
      <c r="CQ2344" s="1"/>
      <c r="CR2344" s="1"/>
      <c r="CS2344" s="1"/>
      <c r="CT2344" s="1"/>
      <c r="CU2344" s="1"/>
      <c r="CV2344" s="1"/>
      <c r="CW2344" s="1"/>
      <c r="CX2344" s="1"/>
      <c r="CY2344" s="1"/>
      <c r="CZ2344" s="1"/>
      <c r="DA2344" s="1"/>
      <c r="DB2344" s="1"/>
      <c r="DC2344" s="1"/>
      <c r="DD2344" s="1"/>
      <c r="DE2344" s="1"/>
      <c r="DF2344" s="1"/>
      <c r="DG2344" s="1"/>
    </row>
    <row r="2345" spans="1:111" x14ac:dyDescent="0.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  <c r="CO2345" s="1"/>
      <c r="CP2345" s="1"/>
      <c r="CQ2345" s="1"/>
      <c r="CR2345" s="1"/>
      <c r="CS2345" s="1"/>
      <c r="CT2345" s="1"/>
      <c r="CU2345" s="1"/>
      <c r="CV2345" s="1"/>
      <c r="CW2345" s="1"/>
      <c r="CX2345" s="1"/>
      <c r="CY2345" s="1"/>
      <c r="CZ2345" s="1"/>
      <c r="DA2345" s="1"/>
      <c r="DB2345" s="1"/>
      <c r="DC2345" s="1"/>
      <c r="DD2345" s="1"/>
      <c r="DE2345" s="1"/>
      <c r="DF2345" s="1"/>
      <c r="DG2345" s="1"/>
    </row>
    <row r="2346" spans="1:111" x14ac:dyDescent="0.4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  <c r="CT2346" s="1"/>
      <c r="CU2346" s="1"/>
      <c r="CV2346" s="1"/>
      <c r="CW2346" s="1"/>
      <c r="CX2346" s="1"/>
      <c r="CY2346" s="1"/>
      <c r="CZ2346" s="1"/>
      <c r="DA2346" s="1"/>
      <c r="DB2346" s="1"/>
      <c r="DC2346" s="1"/>
      <c r="DD2346" s="1"/>
      <c r="DE2346" s="1"/>
      <c r="DF2346" s="1"/>
      <c r="DG2346" s="1"/>
    </row>
    <row r="2347" spans="1:111" x14ac:dyDescent="0.4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1"/>
      <c r="CP2347" s="1"/>
      <c r="CQ2347" s="1"/>
      <c r="CR2347" s="1"/>
      <c r="CS2347" s="1"/>
      <c r="CT2347" s="1"/>
      <c r="CU2347" s="1"/>
      <c r="CV2347" s="1"/>
      <c r="CW2347" s="1"/>
      <c r="CX2347" s="1"/>
      <c r="CY2347" s="1"/>
      <c r="CZ2347" s="1"/>
      <c r="DA2347" s="1"/>
      <c r="DB2347" s="1"/>
      <c r="DC2347" s="1"/>
      <c r="DD2347" s="1"/>
      <c r="DE2347" s="1"/>
      <c r="DF2347" s="1"/>
      <c r="DG2347" s="1"/>
    </row>
    <row r="2348" spans="1:111" x14ac:dyDescent="0.4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  <c r="CT2348" s="1"/>
      <c r="CU2348" s="1"/>
      <c r="CV2348" s="1"/>
      <c r="CW2348" s="1"/>
      <c r="CX2348" s="1"/>
      <c r="CY2348" s="1"/>
      <c r="CZ2348" s="1"/>
      <c r="DA2348" s="1"/>
      <c r="DB2348" s="1"/>
      <c r="DC2348" s="1"/>
      <c r="DD2348" s="1"/>
      <c r="DE2348" s="1"/>
      <c r="DF2348" s="1"/>
      <c r="DG2348" s="1"/>
    </row>
    <row r="2349" spans="1:111" x14ac:dyDescent="0.4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  <c r="CO2349" s="1"/>
      <c r="CP2349" s="1"/>
      <c r="CQ2349" s="1"/>
      <c r="CR2349" s="1"/>
      <c r="CS2349" s="1"/>
      <c r="CT2349" s="1"/>
      <c r="CU2349" s="1"/>
      <c r="CV2349" s="1"/>
      <c r="CW2349" s="1"/>
      <c r="CX2349" s="1"/>
      <c r="CY2349" s="1"/>
      <c r="CZ2349" s="1"/>
      <c r="DA2349" s="1"/>
      <c r="DB2349" s="1"/>
      <c r="DC2349" s="1"/>
      <c r="DD2349" s="1"/>
      <c r="DE2349" s="1"/>
      <c r="DF2349" s="1"/>
      <c r="DG2349" s="1"/>
    </row>
    <row r="2350" spans="1:111" x14ac:dyDescent="0.4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1"/>
      <c r="CP2350" s="1"/>
      <c r="CQ2350" s="1"/>
      <c r="CR2350" s="1"/>
      <c r="CS2350" s="1"/>
      <c r="CT2350" s="1"/>
      <c r="CU2350" s="1"/>
      <c r="CV2350" s="1"/>
      <c r="CW2350" s="1"/>
      <c r="CX2350" s="1"/>
      <c r="CY2350" s="1"/>
      <c r="CZ2350" s="1"/>
      <c r="DA2350" s="1"/>
      <c r="DB2350" s="1"/>
      <c r="DC2350" s="1"/>
      <c r="DD2350" s="1"/>
      <c r="DE2350" s="1"/>
      <c r="DF2350" s="1"/>
      <c r="DG2350" s="1"/>
    </row>
    <row r="2351" spans="1:111" x14ac:dyDescent="0.4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  <c r="CT2351" s="1"/>
      <c r="CU2351" s="1"/>
      <c r="CV2351" s="1"/>
      <c r="CW2351" s="1"/>
      <c r="CX2351" s="1"/>
      <c r="CY2351" s="1"/>
      <c r="CZ2351" s="1"/>
      <c r="DA2351" s="1"/>
      <c r="DB2351" s="1"/>
      <c r="DC2351" s="1"/>
      <c r="DD2351" s="1"/>
      <c r="DE2351" s="1"/>
      <c r="DF2351" s="1"/>
      <c r="DG2351" s="1"/>
    </row>
    <row r="2352" spans="1:111" x14ac:dyDescent="0.4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1"/>
      <c r="CP2352" s="1"/>
      <c r="CQ2352" s="1"/>
      <c r="CR2352" s="1"/>
      <c r="CS2352" s="1"/>
      <c r="CT2352" s="1"/>
      <c r="CU2352" s="1"/>
      <c r="CV2352" s="1"/>
      <c r="CW2352" s="1"/>
      <c r="CX2352" s="1"/>
      <c r="CY2352" s="1"/>
      <c r="CZ2352" s="1"/>
      <c r="DA2352" s="1"/>
      <c r="DB2352" s="1"/>
      <c r="DC2352" s="1"/>
      <c r="DD2352" s="1"/>
      <c r="DE2352" s="1"/>
      <c r="DF2352" s="1"/>
      <c r="DG2352" s="1"/>
    </row>
    <row r="2353" spans="1:111" x14ac:dyDescent="0.4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  <c r="CT2353" s="1"/>
      <c r="CU2353" s="1"/>
      <c r="CV2353" s="1"/>
      <c r="CW2353" s="1"/>
      <c r="CX2353" s="1"/>
      <c r="CY2353" s="1"/>
      <c r="CZ2353" s="1"/>
      <c r="DA2353" s="1"/>
      <c r="DB2353" s="1"/>
      <c r="DC2353" s="1"/>
      <c r="DD2353" s="1"/>
      <c r="DE2353" s="1"/>
      <c r="DF2353" s="1"/>
      <c r="DG2353" s="1"/>
    </row>
    <row r="2354" spans="1:111" x14ac:dyDescent="0.4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  <c r="CT2354" s="1"/>
      <c r="CU2354" s="1"/>
      <c r="CV2354" s="1"/>
      <c r="CW2354" s="1"/>
      <c r="CX2354" s="1"/>
      <c r="CY2354" s="1"/>
      <c r="CZ2354" s="1"/>
      <c r="DA2354" s="1"/>
      <c r="DB2354" s="1"/>
      <c r="DC2354" s="1"/>
      <c r="DD2354" s="1"/>
      <c r="DE2354" s="1"/>
      <c r="DF2354" s="1"/>
      <c r="DG2354" s="1"/>
    </row>
    <row r="2355" spans="1:111" x14ac:dyDescent="0.4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1"/>
      <c r="CP2355" s="1"/>
      <c r="CQ2355" s="1"/>
      <c r="CR2355" s="1"/>
      <c r="CS2355" s="1"/>
      <c r="CT2355" s="1"/>
      <c r="CU2355" s="1"/>
      <c r="CV2355" s="1"/>
      <c r="CW2355" s="1"/>
      <c r="CX2355" s="1"/>
      <c r="CY2355" s="1"/>
      <c r="CZ2355" s="1"/>
      <c r="DA2355" s="1"/>
      <c r="DB2355" s="1"/>
      <c r="DC2355" s="1"/>
      <c r="DD2355" s="1"/>
      <c r="DE2355" s="1"/>
      <c r="DF2355" s="1"/>
      <c r="DG2355" s="1"/>
    </row>
    <row r="2356" spans="1:111" x14ac:dyDescent="0.4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  <c r="CT2356" s="1"/>
      <c r="CU2356" s="1"/>
      <c r="CV2356" s="1"/>
      <c r="CW2356" s="1"/>
      <c r="CX2356" s="1"/>
      <c r="CY2356" s="1"/>
      <c r="CZ2356" s="1"/>
      <c r="DA2356" s="1"/>
      <c r="DB2356" s="1"/>
      <c r="DC2356" s="1"/>
      <c r="DD2356" s="1"/>
      <c r="DE2356" s="1"/>
      <c r="DF2356" s="1"/>
      <c r="DG2356" s="1"/>
    </row>
    <row r="2357" spans="1:111" x14ac:dyDescent="0.4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  <c r="CT2357" s="1"/>
      <c r="CU2357" s="1"/>
      <c r="CV2357" s="1"/>
      <c r="CW2357" s="1"/>
      <c r="CX2357" s="1"/>
      <c r="CY2357" s="1"/>
      <c r="CZ2357" s="1"/>
      <c r="DA2357" s="1"/>
      <c r="DB2357" s="1"/>
      <c r="DC2357" s="1"/>
      <c r="DD2357" s="1"/>
      <c r="DE2357" s="1"/>
      <c r="DF2357" s="1"/>
      <c r="DG2357" s="1"/>
    </row>
    <row r="2358" spans="1:111" x14ac:dyDescent="0.4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  <c r="CT2358" s="1"/>
      <c r="CU2358" s="1"/>
      <c r="CV2358" s="1"/>
      <c r="CW2358" s="1"/>
      <c r="CX2358" s="1"/>
      <c r="CY2358" s="1"/>
      <c r="CZ2358" s="1"/>
      <c r="DA2358" s="1"/>
      <c r="DB2358" s="1"/>
      <c r="DC2358" s="1"/>
      <c r="DD2358" s="1"/>
      <c r="DE2358" s="1"/>
      <c r="DF2358" s="1"/>
      <c r="DG2358" s="1"/>
    </row>
    <row r="2359" spans="1:111" x14ac:dyDescent="0.4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  <c r="CT2359" s="1"/>
      <c r="CU2359" s="1"/>
      <c r="CV2359" s="1"/>
      <c r="CW2359" s="1"/>
      <c r="CX2359" s="1"/>
      <c r="CY2359" s="1"/>
      <c r="CZ2359" s="1"/>
      <c r="DA2359" s="1"/>
      <c r="DB2359" s="1"/>
      <c r="DC2359" s="1"/>
      <c r="DD2359" s="1"/>
      <c r="DE2359" s="1"/>
      <c r="DF2359" s="1"/>
      <c r="DG2359" s="1"/>
    </row>
    <row r="2360" spans="1:111" x14ac:dyDescent="0.4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  <c r="CT2360" s="1"/>
      <c r="CU2360" s="1"/>
      <c r="CV2360" s="1"/>
      <c r="CW2360" s="1"/>
      <c r="CX2360" s="1"/>
      <c r="CY2360" s="1"/>
      <c r="CZ2360" s="1"/>
      <c r="DA2360" s="1"/>
      <c r="DB2360" s="1"/>
      <c r="DC2360" s="1"/>
      <c r="DD2360" s="1"/>
      <c r="DE2360" s="1"/>
      <c r="DF2360" s="1"/>
      <c r="DG2360" s="1"/>
    </row>
    <row r="2361" spans="1:111" x14ac:dyDescent="0.4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1"/>
      <c r="CP2361" s="1"/>
      <c r="CQ2361" s="1"/>
      <c r="CR2361" s="1"/>
      <c r="CS2361" s="1"/>
      <c r="CT2361" s="1"/>
      <c r="CU2361" s="1"/>
      <c r="CV2361" s="1"/>
      <c r="CW2361" s="1"/>
      <c r="CX2361" s="1"/>
      <c r="CY2361" s="1"/>
      <c r="CZ2361" s="1"/>
      <c r="DA2361" s="1"/>
      <c r="DB2361" s="1"/>
      <c r="DC2361" s="1"/>
      <c r="DD2361" s="1"/>
      <c r="DE2361" s="1"/>
      <c r="DF2361" s="1"/>
      <c r="DG2361" s="1"/>
    </row>
    <row r="2362" spans="1:111" x14ac:dyDescent="0.4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1"/>
      <c r="CP2362" s="1"/>
      <c r="CQ2362" s="1"/>
      <c r="CR2362" s="1"/>
      <c r="CS2362" s="1"/>
      <c r="CT2362" s="1"/>
      <c r="CU2362" s="1"/>
      <c r="CV2362" s="1"/>
      <c r="CW2362" s="1"/>
      <c r="CX2362" s="1"/>
      <c r="CY2362" s="1"/>
      <c r="CZ2362" s="1"/>
      <c r="DA2362" s="1"/>
      <c r="DB2362" s="1"/>
      <c r="DC2362" s="1"/>
      <c r="DD2362" s="1"/>
      <c r="DE2362" s="1"/>
      <c r="DF2362" s="1"/>
      <c r="DG2362" s="1"/>
    </row>
    <row r="2363" spans="1:111" x14ac:dyDescent="0.4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1"/>
      <c r="CP2363" s="1"/>
      <c r="CQ2363" s="1"/>
      <c r="CR2363" s="1"/>
      <c r="CS2363" s="1"/>
      <c r="CT2363" s="1"/>
      <c r="CU2363" s="1"/>
      <c r="CV2363" s="1"/>
      <c r="CW2363" s="1"/>
      <c r="CX2363" s="1"/>
      <c r="CY2363" s="1"/>
      <c r="CZ2363" s="1"/>
      <c r="DA2363" s="1"/>
      <c r="DB2363" s="1"/>
      <c r="DC2363" s="1"/>
      <c r="DD2363" s="1"/>
      <c r="DE2363" s="1"/>
      <c r="DF2363" s="1"/>
      <c r="DG2363" s="1"/>
    </row>
    <row r="2364" spans="1:111" x14ac:dyDescent="0.4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  <c r="CO2364" s="1"/>
      <c r="CP2364" s="1"/>
      <c r="CQ2364" s="1"/>
      <c r="CR2364" s="1"/>
      <c r="CS2364" s="1"/>
      <c r="CT2364" s="1"/>
      <c r="CU2364" s="1"/>
      <c r="CV2364" s="1"/>
      <c r="CW2364" s="1"/>
      <c r="CX2364" s="1"/>
      <c r="CY2364" s="1"/>
      <c r="CZ2364" s="1"/>
      <c r="DA2364" s="1"/>
      <c r="DB2364" s="1"/>
      <c r="DC2364" s="1"/>
      <c r="DD2364" s="1"/>
      <c r="DE2364" s="1"/>
      <c r="DF2364" s="1"/>
      <c r="DG2364" s="1"/>
    </row>
    <row r="2365" spans="1:111" x14ac:dyDescent="0.4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  <c r="CO2365" s="1"/>
      <c r="CP2365" s="1"/>
      <c r="CQ2365" s="1"/>
      <c r="CR2365" s="1"/>
      <c r="CS2365" s="1"/>
      <c r="CT2365" s="1"/>
      <c r="CU2365" s="1"/>
      <c r="CV2365" s="1"/>
      <c r="CW2365" s="1"/>
      <c r="CX2365" s="1"/>
      <c r="CY2365" s="1"/>
      <c r="CZ2365" s="1"/>
      <c r="DA2365" s="1"/>
      <c r="DB2365" s="1"/>
      <c r="DC2365" s="1"/>
      <c r="DD2365" s="1"/>
      <c r="DE2365" s="1"/>
      <c r="DF2365" s="1"/>
      <c r="DG2365" s="1"/>
    </row>
    <row r="2366" spans="1:111" x14ac:dyDescent="0.4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1"/>
      <c r="CP2366" s="1"/>
      <c r="CQ2366" s="1"/>
      <c r="CR2366" s="1"/>
      <c r="CS2366" s="1"/>
      <c r="CT2366" s="1"/>
      <c r="CU2366" s="1"/>
      <c r="CV2366" s="1"/>
      <c r="CW2366" s="1"/>
      <c r="CX2366" s="1"/>
      <c r="CY2366" s="1"/>
      <c r="CZ2366" s="1"/>
      <c r="DA2366" s="1"/>
      <c r="DB2366" s="1"/>
      <c r="DC2366" s="1"/>
      <c r="DD2366" s="1"/>
      <c r="DE2366" s="1"/>
      <c r="DF2366" s="1"/>
      <c r="DG2366" s="1"/>
    </row>
    <row r="2367" spans="1:111" x14ac:dyDescent="0.4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  <c r="CT2367" s="1"/>
      <c r="CU2367" s="1"/>
      <c r="CV2367" s="1"/>
      <c r="CW2367" s="1"/>
      <c r="CX2367" s="1"/>
      <c r="CY2367" s="1"/>
      <c r="CZ2367" s="1"/>
      <c r="DA2367" s="1"/>
      <c r="DB2367" s="1"/>
      <c r="DC2367" s="1"/>
      <c r="DD2367" s="1"/>
      <c r="DE2367" s="1"/>
      <c r="DF2367" s="1"/>
      <c r="DG2367" s="1"/>
    </row>
    <row r="2368" spans="1:111" x14ac:dyDescent="0.4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1"/>
      <c r="CP2368" s="1"/>
      <c r="CQ2368" s="1"/>
      <c r="CR2368" s="1"/>
      <c r="CS2368" s="1"/>
      <c r="CT2368" s="1"/>
      <c r="CU2368" s="1"/>
      <c r="CV2368" s="1"/>
      <c r="CW2368" s="1"/>
      <c r="CX2368" s="1"/>
      <c r="CY2368" s="1"/>
      <c r="CZ2368" s="1"/>
      <c r="DA2368" s="1"/>
      <c r="DB2368" s="1"/>
      <c r="DC2368" s="1"/>
      <c r="DD2368" s="1"/>
      <c r="DE2368" s="1"/>
      <c r="DF2368" s="1"/>
      <c r="DG2368" s="1"/>
    </row>
    <row r="2369" spans="1:111" x14ac:dyDescent="0.4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1"/>
      <c r="CP2369" s="1"/>
      <c r="CQ2369" s="1"/>
      <c r="CR2369" s="1"/>
      <c r="CS2369" s="1"/>
      <c r="CT2369" s="1"/>
      <c r="CU2369" s="1"/>
      <c r="CV2369" s="1"/>
      <c r="CW2369" s="1"/>
      <c r="CX2369" s="1"/>
      <c r="CY2369" s="1"/>
      <c r="CZ2369" s="1"/>
      <c r="DA2369" s="1"/>
      <c r="DB2369" s="1"/>
      <c r="DC2369" s="1"/>
      <c r="DD2369" s="1"/>
      <c r="DE2369" s="1"/>
      <c r="DF2369" s="1"/>
      <c r="DG2369" s="1"/>
    </row>
    <row r="2370" spans="1:111" x14ac:dyDescent="0.4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  <c r="CO2370" s="1"/>
      <c r="CP2370" s="1"/>
      <c r="CQ2370" s="1"/>
      <c r="CR2370" s="1"/>
      <c r="CS2370" s="1"/>
      <c r="CT2370" s="1"/>
      <c r="CU2370" s="1"/>
      <c r="CV2370" s="1"/>
      <c r="CW2370" s="1"/>
      <c r="CX2370" s="1"/>
      <c r="CY2370" s="1"/>
      <c r="CZ2370" s="1"/>
      <c r="DA2370" s="1"/>
      <c r="DB2370" s="1"/>
      <c r="DC2370" s="1"/>
      <c r="DD2370" s="1"/>
      <c r="DE2370" s="1"/>
      <c r="DF2370" s="1"/>
      <c r="DG2370" s="1"/>
    </row>
    <row r="2371" spans="1:111" x14ac:dyDescent="0.4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1"/>
      <c r="CP2371" s="1"/>
      <c r="CQ2371" s="1"/>
      <c r="CR2371" s="1"/>
      <c r="CS2371" s="1"/>
      <c r="CT2371" s="1"/>
      <c r="CU2371" s="1"/>
      <c r="CV2371" s="1"/>
      <c r="CW2371" s="1"/>
      <c r="CX2371" s="1"/>
      <c r="CY2371" s="1"/>
      <c r="CZ2371" s="1"/>
      <c r="DA2371" s="1"/>
      <c r="DB2371" s="1"/>
      <c r="DC2371" s="1"/>
      <c r="DD2371" s="1"/>
      <c r="DE2371" s="1"/>
      <c r="DF2371" s="1"/>
      <c r="DG2371" s="1"/>
    </row>
    <row r="2372" spans="1:111" x14ac:dyDescent="0.4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1"/>
      <c r="CP2372" s="1"/>
      <c r="CQ2372" s="1"/>
      <c r="CR2372" s="1"/>
      <c r="CS2372" s="1"/>
      <c r="CT2372" s="1"/>
      <c r="CU2372" s="1"/>
      <c r="CV2372" s="1"/>
      <c r="CW2372" s="1"/>
      <c r="CX2372" s="1"/>
      <c r="CY2372" s="1"/>
      <c r="CZ2372" s="1"/>
      <c r="DA2372" s="1"/>
      <c r="DB2372" s="1"/>
      <c r="DC2372" s="1"/>
      <c r="DD2372" s="1"/>
      <c r="DE2372" s="1"/>
      <c r="DF2372" s="1"/>
      <c r="DG2372" s="1"/>
    </row>
    <row r="2373" spans="1:111" x14ac:dyDescent="0.4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1"/>
      <c r="CP2373" s="1"/>
      <c r="CQ2373" s="1"/>
      <c r="CR2373" s="1"/>
      <c r="CS2373" s="1"/>
      <c r="CT2373" s="1"/>
      <c r="CU2373" s="1"/>
      <c r="CV2373" s="1"/>
      <c r="CW2373" s="1"/>
      <c r="CX2373" s="1"/>
      <c r="CY2373" s="1"/>
      <c r="CZ2373" s="1"/>
      <c r="DA2373" s="1"/>
      <c r="DB2373" s="1"/>
      <c r="DC2373" s="1"/>
      <c r="DD2373" s="1"/>
      <c r="DE2373" s="1"/>
      <c r="DF2373" s="1"/>
      <c r="DG2373" s="1"/>
    </row>
    <row r="2374" spans="1:111" x14ac:dyDescent="0.4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1"/>
      <c r="CP2374" s="1"/>
      <c r="CQ2374" s="1"/>
      <c r="CR2374" s="1"/>
      <c r="CS2374" s="1"/>
      <c r="CT2374" s="1"/>
      <c r="CU2374" s="1"/>
      <c r="CV2374" s="1"/>
      <c r="CW2374" s="1"/>
      <c r="CX2374" s="1"/>
      <c r="CY2374" s="1"/>
      <c r="CZ2374" s="1"/>
      <c r="DA2374" s="1"/>
      <c r="DB2374" s="1"/>
      <c r="DC2374" s="1"/>
      <c r="DD2374" s="1"/>
      <c r="DE2374" s="1"/>
      <c r="DF2374" s="1"/>
      <c r="DG2374" s="1"/>
    </row>
    <row r="2375" spans="1:111" x14ac:dyDescent="0.4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  <c r="CO2375" s="1"/>
      <c r="CP2375" s="1"/>
      <c r="CQ2375" s="1"/>
      <c r="CR2375" s="1"/>
      <c r="CS2375" s="1"/>
      <c r="CT2375" s="1"/>
      <c r="CU2375" s="1"/>
      <c r="CV2375" s="1"/>
      <c r="CW2375" s="1"/>
      <c r="CX2375" s="1"/>
      <c r="CY2375" s="1"/>
      <c r="CZ2375" s="1"/>
      <c r="DA2375" s="1"/>
      <c r="DB2375" s="1"/>
      <c r="DC2375" s="1"/>
      <c r="DD2375" s="1"/>
      <c r="DE2375" s="1"/>
      <c r="DF2375" s="1"/>
      <c r="DG2375" s="1"/>
    </row>
    <row r="2376" spans="1:111" x14ac:dyDescent="0.4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1"/>
      <c r="CP2376" s="1"/>
      <c r="CQ2376" s="1"/>
      <c r="CR2376" s="1"/>
      <c r="CS2376" s="1"/>
      <c r="CT2376" s="1"/>
      <c r="CU2376" s="1"/>
      <c r="CV2376" s="1"/>
      <c r="CW2376" s="1"/>
      <c r="CX2376" s="1"/>
      <c r="CY2376" s="1"/>
      <c r="CZ2376" s="1"/>
      <c r="DA2376" s="1"/>
      <c r="DB2376" s="1"/>
      <c r="DC2376" s="1"/>
      <c r="DD2376" s="1"/>
      <c r="DE2376" s="1"/>
      <c r="DF2376" s="1"/>
      <c r="DG2376" s="1"/>
    </row>
    <row r="2377" spans="1:111" x14ac:dyDescent="0.4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  <c r="CT2377" s="1"/>
      <c r="CU2377" s="1"/>
      <c r="CV2377" s="1"/>
      <c r="CW2377" s="1"/>
      <c r="CX2377" s="1"/>
      <c r="CY2377" s="1"/>
      <c r="CZ2377" s="1"/>
      <c r="DA2377" s="1"/>
      <c r="DB2377" s="1"/>
      <c r="DC2377" s="1"/>
      <c r="DD2377" s="1"/>
      <c r="DE2377" s="1"/>
      <c r="DF2377" s="1"/>
      <c r="DG2377" s="1"/>
    </row>
    <row r="2378" spans="1:111" x14ac:dyDescent="0.4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  <c r="CV2378" s="1"/>
      <c r="CW2378" s="1"/>
      <c r="CX2378" s="1"/>
      <c r="CY2378" s="1"/>
      <c r="CZ2378" s="1"/>
      <c r="DA2378" s="1"/>
      <c r="DB2378" s="1"/>
      <c r="DC2378" s="1"/>
      <c r="DD2378" s="1"/>
      <c r="DE2378" s="1"/>
      <c r="DF2378" s="1"/>
      <c r="DG2378" s="1"/>
    </row>
    <row r="2379" spans="1:111" x14ac:dyDescent="0.4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  <c r="CV2379" s="1"/>
      <c r="CW2379" s="1"/>
      <c r="CX2379" s="1"/>
      <c r="CY2379" s="1"/>
      <c r="CZ2379" s="1"/>
      <c r="DA2379" s="1"/>
      <c r="DB2379" s="1"/>
      <c r="DC2379" s="1"/>
      <c r="DD2379" s="1"/>
      <c r="DE2379" s="1"/>
      <c r="DF2379" s="1"/>
      <c r="DG2379" s="1"/>
    </row>
    <row r="2380" spans="1:111" x14ac:dyDescent="0.4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  <c r="CV2380" s="1"/>
      <c r="CW2380" s="1"/>
      <c r="CX2380" s="1"/>
      <c r="CY2380" s="1"/>
      <c r="CZ2380" s="1"/>
      <c r="DA2380" s="1"/>
      <c r="DB2380" s="1"/>
      <c r="DC2380" s="1"/>
      <c r="DD2380" s="1"/>
      <c r="DE2380" s="1"/>
      <c r="DF2380" s="1"/>
      <c r="DG2380" s="1"/>
    </row>
    <row r="2381" spans="1:111" x14ac:dyDescent="0.4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  <c r="CT2381" s="1"/>
      <c r="CU2381" s="1"/>
      <c r="CV2381" s="1"/>
      <c r="CW2381" s="1"/>
      <c r="CX2381" s="1"/>
      <c r="CY2381" s="1"/>
      <c r="CZ2381" s="1"/>
      <c r="DA2381" s="1"/>
      <c r="DB2381" s="1"/>
      <c r="DC2381" s="1"/>
      <c r="DD2381" s="1"/>
      <c r="DE2381" s="1"/>
      <c r="DF2381" s="1"/>
      <c r="DG2381" s="1"/>
    </row>
    <row r="2382" spans="1:111" x14ac:dyDescent="0.4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  <c r="CT2382" s="1"/>
      <c r="CU2382" s="1"/>
      <c r="CV2382" s="1"/>
      <c r="CW2382" s="1"/>
      <c r="CX2382" s="1"/>
      <c r="CY2382" s="1"/>
      <c r="CZ2382" s="1"/>
      <c r="DA2382" s="1"/>
      <c r="DB2382" s="1"/>
      <c r="DC2382" s="1"/>
      <c r="DD2382" s="1"/>
      <c r="DE2382" s="1"/>
      <c r="DF2382" s="1"/>
      <c r="DG2382" s="1"/>
    </row>
    <row r="2383" spans="1:111" x14ac:dyDescent="0.4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  <c r="CV2383" s="1"/>
      <c r="CW2383" s="1"/>
      <c r="CX2383" s="1"/>
      <c r="CY2383" s="1"/>
      <c r="CZ2383" s="1"/>
      <c r="DA2383" s="1"/>
      <c r="DB2383" s="1"/>
      <c r="DC2383" s="1"/>
      <c r="DD2383" s="1"/>
      <c r="DE2383" s="1"/>
      <c r="DF2383" s="1"/>
      <c r="DG2383" s="1"/>
    </row>
    <row r="2384" spans="1:111" x14ac:dyDescent="0.4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  <c r="CT2384" s="1"/>
      <c r="CU2384" s="1"/>
      <c r="CV2384" s="1"/>
      <c r="CW2384" s="1"/>
      <c r="CX2384" s="1"/>
      <c r="CY2384" s="1"/>
      <c r="CZ2384" s="1"/>
      <c r="DA2384" s="1"/>
      <c r="DB2384" s="1"/>
      <c r="DC2384" s="1"/>
      <c r="DD2384" s="1"/>
      <c r="DE2384" s="1"/>
      <c r="DF2384" s="1"/>
      <c r="DG2384" s="1"/>
    </row>
    <row r="2385" spans="1:111" x14ac:dyDescent="0.4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  <c r="CT2385" s="1"/>
      <c r="CU2385" s="1"/>
      <c r="CV2385" s="1"/>
      <c r="CW2385" s="1"/>
      <c r="CX2385" s="1"/>
      <c r="CY2385" s="1"/>
      <c r="CZ2385" s="1"/>
      <c r="DA2385" s="1"/>
      <c r="DB2385" s="1"/>
      <c r="DC2385" s="1"/>
      <c r="DD2385" s="1"/>
      <c r="DE2385" s="1"/>
      <c r="DF2385" s="1"/>
      <c r="DG2385" s="1"/>
    </row>
    <row r="2386" spans="1:111" x14ac:dyDescent="0.4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  <c r="CT2386" s="1"/>
      <c r="CU2386" s="1"/>
      <c r="CV2386" s="1"/>
      <c r="CW2386" s="1"/>
      <c r="CX2386" s="1"/>
      <c r="CY2386" s="1"/>
      <c r="CZ2386" s="1"/>
      <c r="DA2386" s="1"/>
      <c r="DB2386" s="1"/>
      <c r="DC2386" s="1"/>
      <c r="DD2386" s="1"/>
      <c r="DE2386" s="1"/>
      <c r="DF2386" s="1"/>
      <c r="DG2386" s="1"/>
    </row>
    <row r="2387" spans="1:111" x14ac:dyDescent="0.4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  <c r="CT2387" s="1"/>
      <c r="CU2387" s="1"/>
      <c r="CV2387" s="1"/>
      <c r="CW2387" s="1"/>
      <c r="CX2387" s="1"/>
      <c r="CY2387" s="1"/>
      <c r="CZ2387" s="1"/>
      <c r="DA2387" s="1"/>
      <c r="DB2387" s="1"/>
      <c r="DC2387" s="1"/>
      <c r="DD2387" s="1"/>
      <c r="DE2387" s="1"/>
      <c r="DF2387" s="1"/>
      <c r="DG2387" s="1"/>
    </row>
    <row r="2388" spans="1:111" x14ac:dyDescent="0.4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  <c r="CT2388" s="1"/>
      <c r="CU2388" s="1"/>
      <c r="CV2388" s="1"/>
      <c r="CW2388" s="1"/>
      <c r="CX2388" s="1"/>
      <c r="CY2388" s="1"/>
      <c r="CZ2388" s="1"/>
      <c r="DA2388" s="1"/>
      <c r="DB2388" s="1"/>
      <c r="DC2388" s="1"/>
      <c r="DD2388" s="1"/>
      <c r="DE2388" s="1"/>
      <c r="DF2388" s="1"/>
      <c r="DG2388" s="1"/>
    </row>
    <row r="2389" spans="1:111" x14ac:dyDescent="0.4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  <c r="CT2389" s="1"/>
      <c r="CU2389" s="1"/>
      <c r="CV2389" s="1"/>
      <c r="CW2389" s="1"/>
      <c r="CX2389" s="1"/>
      <c r="CY2389" s="1"/>
      <c r="CZ2389" s="1"/>
      <c r="DA2389" s="1"/>
      <c r="DB2389" s="1"/>
      <c r="DC2389" s="1"/>
      <c r="DD2389" s="1"/>
      <c r="DE2389" s="1"/>
      <c r="DF2389" s="1"/>
      <c r="DG2389" s="1"/>
    </row>
    <row r="2390" spans="1:111" x14ac:dyDescent="0.4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  <c r="CT2390" s="1"/>
      <c r="CU2390" s="1"/>
      <c r="CV2390" s="1"/>
      <c r="CW2390" s="1"/>
      <c r="CX2390" s="1"/>
      <c r="CY2390" s="1"/>
      <c r="CZ2390" s="1"/>
      <c r="DA2390" s="1"/>
      <c r="DB2390" s="1"/>
      <c r="DC2390" s="1"/>
      <c r="DD2390" s="1"/>
      <c r="DE2390" s="1"/>
      <c r="DF2390" s="1"/>
      <c r="DG2390" s="1"/>
    </row>
    <row r="2391" spans="1:111" x14ac:dyDescent="0.4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  <c r="CT2391" s="1"/>
      <c r="CU2391" s="1"/>
      <c r="CV2391" s="1"/>
      <c r="CW2391" s="1"/>
      <c r="CX2391" s="1"/>
      <c r="CY2391" s="1"/>
      <c r="CZ2391" s="1"/>
      <c r="DA2391" s="1"/>
      <c r="DB2391" s="1"/>
      <c r="DC2391" s="1"/>
      <c r="DD2391" s="1"/>
      <c r="DE2391" s="1"/>
      <c r="DF2391" s="1"/>
      <c r="DG2391" s="1"/>
    </row>
    <row r="2392" spans="1:111" x14ac:dyDescent="0.4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  <c r="CT2392" s="1"/>
      <c r="CU2392" s="1"/>
      <c r="CV2392" s="1"/>
      <c r="CW2392" s="1"/>
      <c r="CX2392" s="1"/>
      <c r="CY2392" s="1"/>
      <c r="CZ2392" s="1"/>
      <c r="DA2392" s="1"/>
      <c r="DB2392" s="1"/>
      <c r="DC2392" s="1"/>
      <c r="DD2392" s="1"/>
      <c r="DE2392" s="1"/>
      <c r="DF2392" s="1"/>
      <c r="DG2392" s="1"/>
    </row>
    <row r="2393" spans="1:111" x14ac:dyDescent="0.4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1"/>
      <c r="CP2393" s="1"/>
      <c r="CQ2393" s="1"/>
      <c r="CR2393" s="1"/>
      <c r="CS2393" s="1"/>
      <c r="CT2393" s="1"/>
      <c r="CU2393" s="1"/>
      <c r="CV2393" s="1"/>
      <c r="CW2393" s="1"/>
      <c r="CX2393" s="1"/>
      <c r="CY2393" s="1"/>
      <c r="CZ2393" s="1"/>
      <c r="DA2393" s="1"/>
      <c r="DB2393" s="1"/>
      <c r="DC2393" s="1"/>
      <c r="DD2393" s="1"/>
      <c r="DE2393" s="1"/>
      <c r="DF2393" s="1"/>
      <c r="DG2393" s="1"/>
    </row>
    <row r="2394" spans="1:111" x14ac:dyDescent="0.4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  <c r="CT2394" s="1"/>
      <c r="CU2394" s="1"/>
      <c r="CV2394" s="1"/>
      <c r="CW2394" s="1"/>
      <c r="CX2394" s="1"/>
      <c r="CY2394" s="1"/>
      <c r="CZ2394" s="1"/>
      <c r="DA2394" s="1"/>
      <c r="DB2394" s="1"/>
      <c r="DC2394" s="1"/>
      <c r="DD2394" s="1"/>
      <c r="DE2394" s="1"/>
      <c r="DF2394" s="1"/>
      <c r="DG2394" s="1"/>
    </row>
    <row r="2395" spans="1:111" x14ac:dyDescent="0.4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  <c r="CT2395" s="1"/>
      <c r="CU2395" s="1"/>
      <c r="CV2395" s="1"/>
      <c r="CW2395" s="1"/>
      <c r="CX2395" s="1"/>
      <c r="CY2395" s="1"/>
      <c r="CZ2395" s="1"/>
      <c r="DA2395" s="1"/>
      <c r="DB2395" s="1"/>
      <c r="DC2395" s="1"/>
      <c r="DD2395" s="1"/>
      <c r="DE2395" s="1"/>
      <c r="DF2395" s="1"/>
      <c r="DG2395" s="1"/>
    </row>
    <row r="2396" spans="1:111" x14ac:dyDescent="0.4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  <c r="CT2396" s="1"/>
      <c r="CU2396" s="1"/>
      <c r="CV2396" s="1"/>
      <c r="CW2396" s="1"/>
      <c r="CX2396" s="1"/>
      <c r="CY2396" s="1"/>
      <c r="CZ2396" s="1"/>
      <c r="DA2396" s="1"/>
      <c r="DB2396" s="1"/>
      <c r="DC2396" s="1"/>
      <c r="DD2396" s="1"/>
      <c r="DE2396" s="1"/>
      <c r="DF2396" s="1"/>
      <c r="DG2396" s="1"/>
    </row>
    <row r="2397" spans="1:111" x14ac:dyDescent="0.4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1"/>
      <c r="CP2397" s="1"/>
      <c r="CQ2397" s="1"/>
      <c r="CR2397" s="1"/>
      <c r="CS2397" s="1"/>
      <c r="CT2397" s="1"/>
      <c r="CU2397" s="1"/>
      <c r="CV2397" s="1"/>
      <c r="CW2397" s="1"/>
      <c r="CX2397" s="1"/>
      <c r="CY2397" s="1"/>
      <c r="CZ2397" s="1"/>
      <c r="DA2397" s="1"/>
      <c r="DB2397" s="1"/>
      <c r="DC2397" s="1"/>
      <c r="DD2397" s="1"/>
      <c r="DE2397" s="1"/>
      <c r="DF2397" s="1"/>
      <c r="DG2397" s="1"/>
    </row>
    <row r="2398" spans="1:111" x14ac:dyDescent="0.4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1"/>
      <c r="CP2398" s="1"/>
      <c r="CQ2398" s="1"/>
      <c r="CR2398" s="1"/>
      <c r="CS2398" s="1"/>
      <c r="CT2398" s="1"/>
      <c r="CU2398" s="1"/>
      <c r="CV2398" s="1"/>
      <c r="CW2398" s="1"/>
      <c r="CX2398" s="1"/>
      <c r="CY2398" s="1"/>
      <c r="CZ2398" s="1"/>
      <c r="DA2398" s="1"/>
      <c r="DB2398" s="1"/>
      <c r="DC2398" s="1"/>
      <c r="DD2398" s="1"/>
      <c r="DE2398" s="1"/>
      <c r="DF2398" s="1"/>
      <c r="DG2398" s="1"/>
    </row>
    <row r="2399" spans="1:111" x14ac:dyDescent="0.4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1"/>
      <c r="CP2399" s="1"/>
      <c r="CQ2399" s="1"/>
      <c r="CR2399" s="1"/>
      <c r="CS2399" s="1"/>
      <c r="CT2399" s="1"/>
      <c r="CU2399" s="1"/>
      <c r="CV2399" s="1"/>
      <c r="CW2399" s="1"/>
      <c r="CX2399" s="1"/>
      <c r="CY2399" s="1"/>
      <c r="CZ2399" s="1"/>
      <c r="DA2399" s="1"/>
      <c r="DB2399" s="1"/>
      <c r="DC2399" s="1"/>
      <c r="DD2399" s="1"/>
      <c r="DE2399" s="1"/>
      <c r="DF2399" s="1"/>
      <c r="DG2399" s="1"/>
    </row>
    <row r="2400" spans="1:111" x14ac:dyDescent="0.4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1"/>
      <c r="CP2400" s="1"/>
      <c r="CQ2400" s="1"/>
      <c r="CR2400" s="1"/>
      <c r="CS2400" s="1"/>
      <c r="CT2400" s="1"/>
      <c r="CU2400" s="1"/>
      <c r="CV2400" s="1"/>
      <c r="CW2400" s="1"/>
      <c r="CX2400" s="1"/>
      <c r="CY2400" s="1"/>
      <c r="CZ2400" s="1"/>
      <c r="DA2400" s="1"/>
      <c r="DB2400" s="1"/>
      <c r="DC2400" s="1"/>
      <c r="DD2400" s="1"/>
      <c r="DE2400" s="1"/>
      <c r="DF2400" s="1"/>
      <c r="DG2400" s="1"/>
    </row>
    <row r="2401" spans="1:111" x14ac:dyDescent="0.4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  <c r="CO2401" s="1"/>
      <c r="CP2401" s="1"/>
      <c r="CQ2401" s="1"/>
      <c r="CR2401" s="1"/>
      <c r="CS2401" s="1"/>
      <c r="CT2401" s="1"/>
      <c r="CU2401" s="1"/>
      <c r="CV2401" s="1"/>
      <c r="CW2401" s="1"/>
      <c r="CX2401" s="1"/>
      <c r="CY2401" s="1"/>
      <c r="CZ2401" s="1"/>
      <c r="DA2401" s="1"/>
      <c r="DB2401" s="1"/>
      <c r="DC2401" s="1"/>
      <c r="DD2401" s="1"/>
      <c r="DE2401" s="1"/>
      <c r="DF2401" s="1"/>
      <c r="DG2401" s="1"/>
    </row>
    <row r="2402" spans="1:111" x14ac:dyDescent="0.4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  <c r="CO2402" s="1"/>
      <c r="CP2402" s="1"/>
      <c r="CQ2402" s="1"/>
      <c r="CR2402" s="1"/>
      <c r="CS2402" s="1"/>
      <c r="CT2402" s="1"/>
      <c r="CU2402" s="1"/>
      <c r="CV2402" s="1"/>
      <c r="CW2402" s="1"/>
      <c r="CX2402" s="1"/>
      <c r="CY2402" s="1"/>
      <c r="CZ2402" s="1"/>
      <c r="DA2402" s="1"/>
      <c r="DB2402" s="1"/>
      <c r="DC2402" s="1"/>
      <c r="DD2402" s="1"/>
      <c r="DE2402" s="1"/>
      <c r="DF2402" s="1"/>
      <c r="DG2402" s="1"/>
    </row>
    <row r="2403" spans="1:111" x14ac:dyDescent="0.4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  <c r="CO2403" s="1"/>
      <c r="CP2403" s="1"/>
      <c r="CQ2403" s="1"/>
      <c r="CR2403" s="1"/>
      <c r="CS2403" s="1"/>
      <c r="CT2403" s="1"/>
      <c r="CU2403" s="1"/>
      <c r="CV2403" s="1"/>
      <c r="CW2403" s="1"/>
      <c r="CX2403" s="1"/>
      <c r="CY2403" s="1"/>
      <c r="CZ2403" s="1"/>
      <c r="DA2403" s="1"/>
      <c r="DB2403" s="1"/>
      <c r="DC2403" s="1"/>
      <c r="DD2403" s="1"/>
      <c r="DE2403" s="1"/>
      <c r="DF2403" s="1"/>
      <c r="DG2403" s="1"/>
    </row>
    <row r="2404" spans="1:111" x14ac:dyDescent="0.4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  <c r="CO2404" s="1"/>
      <c r="CP2404" s="1"/>
      <c r="CQ2404" s="1"/>
      <c r="CR2404" s="1"/>
      <c r="CS2404" s="1"/>
      <c r="CT2404" s="1"/>
      <c r="CU2404" s="1"/>
      <c r="CV2404" s="1"/>
      <c r="CW2404" s="1"/>
      <c r="CX2404" s="1"/>
      <c r="CY2404" s="1"/>
      <c r="CZ2404" s="1"/>
      <c r="DA2404" s="1"/>
      <c r="DB2404" s="1"/>
      <c r="DC2404" s="1"/>
      <c r="DD2404" s="1"/>
      <c r="DE2404" s="1"/>
      <c r="DF2404" s="1"/>
      <c r="DG2404" s="1"/>
    </row>
    <row r="2405" spans="1:111" x14ac:dyDescent="0.4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  <c r="CO2405" s="1"/>
      <c r="CP2405" s="1"/>
      <c r="CQ2405" s="1"/>
      <c r="CR2405" s="1"/>
      <c r="CS2405" s="1"/>
      <c r="CT2405" s="1"/>
      <c r="CU2405" s="1"/>
      <c r="CV2405" s="1"/>
      <c r="CW2405" s="1"/>
      <c r="CX2405" s="1"/>
      <c r="CY2405" s="1"/>
      <c r="CZ2405" s="1"/>
      <c r="DA2405" s="1"/>
      <c r="DB2405" s="1"/>
      <c r="DC2405" s="1"/>
      <c r="DD2405" s="1"/>
      <c r="DE2405" s="1"/>
      <c r="DF2405" s="1"/>
      <c r="DG2405" s="1"/>
    </row>
    <row r="2406" spans="1:111" x14ac:dyDescent="0.4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  <c r="CO2406" s="1"/>
      <c r="CP2406" s="1"/>
      <c r="CQ2406" s="1"/>
      <c r="CR2406" s="1"/>
      <c r="CS2406" s="1"/>
      <c r="CT2406" s="1"/>
      <c r="CU2406" s="1"/>
      <c r="CV2406" s="1"/>
      <c r="CW2406" s="1"/>
      <c r="CX2406" s="1"/>
      <c r="CY2406" s="1"/>
      <c r="CZ2406" s="1"/>
      <c r="DA2406" s="1"/>
      <c r="DB2406" s="1"/>
      <c r="DC2406" s="1"/>
      <c r="DD2406" s="1"/>
      <c r="DE2406" s="1"/>
      <c r="DF2406" s="1"/>
      <c r="DG2406" s="1"/>
    </row>
    <row r="2407" spans="1:111" x14ac:dyDescent="0.4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  <c r="CO2407" s="1"/>
      <c r="CP2407" s="1"/>
      <c r="CQ2407" s="1"/>
      <c r="CR2407" s="1"/>
      <c r="CS2407" s="1"/>
      <c r="CT2407" s="1"/>
      <c r="CU2407" s="1"/>
      <c r="CV2407" s="1"/>
      <c r="CW2407" s="1"/>
      <c r="CX2407" s="1"/>
      <c r="CY2407" s="1"/>
      <c r="CZ2407" s="1"/>
      <c r="DA2407" s="1"/>
      <c r="DB2407" s="1"/>
      <c r="DC2407" s="1"/>
      <c r="DD2407" s="1"/>
      <c r="DE2407" s="1"/>
      <c r="DF2407" s="1"/>
      <c r="DG2407" s="1"/>
    </row>
    <row r="2408" spans="1:111" x14ac:dyDescent="0.4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  <c r="CO2408" s="1"/>
      <c r="CP2408" s="1"/>
      <c r="CQ2408" s="1"/>
      <c r="CR2408" s="1"/>
      <c r="CS2408" s="1"/>
      <c r="CT2408" s="1"/>
      <c r="CU2408" s="1"/>
      <c r="CV2408" s="1"/>
      <c r="CW2408" s="1"/>
      <c r="CX2408" s="1"/>
      <c r="CY2408" s="1"/>
      <c r="CZ2408" s="1"/>
      <c r="DA2408" s="1"/>
      <c r="DB2408" s="1"/>
      <c r="DC2408" s="1"/>
      <c r="DD2408" s="1"/>
      <c r="DE2408" s="1"/>
      <c r="DF2408" s="1"/>
      <c r="DG2408" s="1"/>
    </row>
    <row r="2409" spans="1:111" x14ac:dyDescent="0.4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  <c r="CO2409" s="1"/>
      <c r="CP2409" s="1"/>
      <c r="CQ2409" s="1"/>
      <c r="CR2409" s="1"/>
      <c r="CS2409" s="1"/>
      <c r="CT2409" s="1"/>
      <c r="CU2409" s="1"/>
      <c r="CV2409" s="1"/>
      <c r="CW2409" s="1"/>
      <c r="CX2409" s="1"/>
      <c r="CY2409" s="1"/>
      <c r="CZ2409" s="1"/>
      <c r="DA2409" s="1"/>
      <c r="DB2409" s="1"/>
      <c r="DC2409" s="1"/>
      <c r="DD2409" s="1"/>
      <c r="DE2409" s="1"/>
      <c r="DF2409" s="1"/>
      <c r="DG2409" s="1"/>
    </row>
    <row r="2410" spans="1:111" x14ac:dyDescent="0.4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  <c r="CO2410" s="1"/>
      <c r="CP2410" s="1"/>
      <c r="CQ2410" s="1"/>
      <c r="CR2410" s="1"/>
      <c r="CS2410" s="1"/>
      <c r="CT2410" s="1"/>
      <c r="CU2410" s="1"/>
      <c r="CV2410" s="1"/>
      <c r="CW2410" s="1"/>
      <c r="CX2410" s="1"/>
      <c r="CY2410" s="1"/>
      <c r="CZ2410" s="1"/>
      <c r="DA2410" s="1"/>
      <c r="DB2410" s="1"/>
      <c r="DC2410" s="1"/>
      <c r="DD2410" s="1"/>
      <c r="DE2410" s="1"/>
      <c r="DF2410" s="1"/>
      <c r="DG2410" s="1"/>
    </row>
    <row r="2411" spans="1:111" x14ac:dyDescent="0.4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  <c r="CO2411" s="1"/>
      <c r="CP2411" s="1"/>
      <c r="CQ2411" s="1"/>
      <c r="CR2411" s="1"/>
      <c r="CS2411" s="1"/>
      <c r="CT2411" s="1"/>
      <c r="CU2411" s="1"/>
      <c r="CV2411" s="1"/>
      <c r="CW2411" s="1"/>
      <c r="CX2411" s="1"/>
      <c r="CY2411" s="1"/>
      <c r="CZ2411" s="1"/>
      <c r="DA2411" s="1"/>
      <c r="DB2411" s="1"/>
      <c r="DC2411" s="1"/>
      <c r="DD2411" s="1"/>
      <c r="DE2411" s="1"/>
      <c r="DF2411" s="1"/>
      <c r="DG2411" s="1"/>
    </row>
    <row r="2412" spans="1:111" x14ac:dyDescent="0.4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  <c r="CO2412" s="1"/>
      <c r="CP2412" s="1"/>
      <c r="CQ2412" s="1"/>
      <c r="CR2412" s="1"/>
      <c r="CS2412" s="1"/>
      <c r="CT2412" s="1"/>
      <c r="CU2412" s="1"/>
      <c r="CV2412" s="1"/>
      <c r="CW2412" s="1"/>
      <c r="CX2412" s="1"/>
      <c r="CY2412" s="1"/>
      <c r="CZ2412" s="1"/>
      <c r="DA2412" s="1"/>
      <c r="DB2412" s="1"/>
      <c r="DC2412" s="1"/>
      <c r="DD2412" s="1"/>
      <c r="DE2412" s="1"/>
      <c r="DF2412" s="1"/>
      <c r="DG2412" s="1"/>
    </row>
    <row r="2413" spans="1:111" x14ac:dyDescent="0.4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  <c r="CO2413" s="1"/>
      <c r="CP2413" s="1"/>
      <c r="CQ2413" s="1"/>
      <c r="CR2413" s="1"/>
      <c r="CS2413" s="1"/>
      <c r="CT2413" s="1"/>
      <c r="CU2413" s="1"/>
      <c r="CV2413" s="1"/>
      <c r="CW2413" s="1"/>
      <c r="CX2413" s="1"/>
      <c r="CY2413" s="1"/>
      <c r="CZ2413" s="1"/>
      <c r="DA2413" s="1"/>
      <c r="DB2413" s="1"/>
      <c r="DC2413" s="1"/>
      <c r="DD2413" s="1"/>
      <c r="DE2413" s="1"/>
      <c r="DF2413" s="1"/>
      <c r="DG2413" s="1"/>
    </row>
    <row r="2414" spans="1:111" x14ac:dyDescent="0.4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  <c r="CO2414" s="1"/>
      <c r="CP2414" s="1"/>
      <c r="CQ2414" s="1"/>
      <c r="CR2414" s="1"/>
      <c r="CS2414" s="1"/>
      <c r="CT2414" s="1"/>
      <c r="CU2414" s="1"/>
      <c r="CV2414" s="1"/>
      <c r="CW2414" s="1"/>
      <c r="CX2414" s="1"/>
      <c r="CY2414" s="1"/>
      <c r="CZ2414" s="1"/>
      <c r="DA2414" s="1"/>
      <c r="DB2414" s="1"/>
      <c r="DC2414" s="1"/>
      <c r="DD2414" s="1"/>
      <c r="DE2414" s="1"/>
      <c r="DF2414" s="1"/>
      <c r="DG2414" s="1"/>
    </row>
    <row r="2415" spans="1:111" x14ac:dyDescent="0.4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  <c r="CO2415" s="1"/>
      <c r="CP2415" s="1"/>
      <c r="CQ2415" s="1"/>
      <c r="CR2415" s="1"/>
      <c r="CS2415" s="1"/>
      <c r="CT2415" s="1"/>
      <c r="CU2415" s="1"/>
      <c r="CV2415" s="1"/>
      <c r="CW2415" s="1"/>
      <c r="CX2415" s="1"/>
      <c r="CY2415" s="1"/>
      <c r="CZ2415" s="1"/>
      <c r="DA2415" s="1"/>
      <c r="DB2415" s="1"/>
      <c r="DC2415" s="1"/>
      <c r="DD2415" s="1"/>
      <c r="DE2415" s="1"/>
      <c r="DF2415" s="1"/>
      <c r="DG2415" s="1"/>
    </row>
    <row r="2416" spans="1:111" x14ac:dyDescent="0.4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  <c r="CO2416" s="1"/>
      <c r="CP2416" s="1"/>
      <c r="CQ2416" s="1"/>
      <c r="CR2416" s="1"/>
      <c r="CS2416" s="1"/>
      <c r="CT2416" s="1"/>
      <c r="CU2416" s="1"/>
      <c r="CV2416" s="1"/>
      <c r="CW2416" s="1"/>
      <c r="CX2416" s="1"/>
      <c r="CY2416" s="1"/>
      <c r="CZ2416" s="1"/>
      <c r="DA2416" s="1"/>
      <c r="DB2416" s="1"/>
      <c r="DC2416" s="1"/>
      <c r="DD2416" s="1"/>
      <c r="DE2416" s="1"/>
      <c r="DF2416" s="1"/>
      <c r="DG2416" s="1"/>
    </row>
    <row r="2417" spans="1:111" x14ac:dyDescent="0.4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  <c r="CO2417" s="1"/>
      <c r="CP2417" s="1"/>
      <c r="CQ2417" s="1"/>
      <c r="CR2417" s="1"/>
      <c r="CS2417" s="1"/>
      <c r="CT2417" s="1"/>
      <c r="CU2417" s="1"/>
      <c r="CV2417" s="1"/>
      <c r="CW2417" s="1"/>
      <c r="CX2417" s="1"/>
      <c r="CY2417" s="1"/>
      <c r="CZ2417" s="1"/>
      <c r="DA2417" s="1"/>
      <c r="DB2417" s="1"/>
      <c r="DC2417" s="1"/>
      <c r="DD2417" s="1"/>
      <c r="DE2417" s="1"/>
      <c r="DF2417" s="1"/>
      <c r="DG2417" s="1"/>
    </row>
    <row r="2418" spans="1:111" x14ac:dyDescent="0.4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1"/>
      <c r="CP2418" s="1"/>
      <c r="CQ2418" s="1"/>
      <c r="CR2418" s="1"/>
      <c r="CS2418" s="1"/>
      <c r="CT2418" s="1"/>
      <c r="CU2418" s="1"/>
      <c r="CV2418" s="1"/>
      <c r="CW2418" s="1"/>
      <c r="CX2418" s="1"/>
      <c r="CY2418" s="1"/>
      <c r="CZ2418" s="1"/>
      <c r="DA2418" s="1"/>
      <c r="DB2418" s="1"/>
      <c r="DC2418" s="1"/>
      <c r="DD2418" s="1"/>
      <c r="DE2418" s="1"/>
      <c r="DF2418" s="1"/>
      <c r="DG2418" s="1"/>
    </row>
    <row r="2419" spans="1:111" x14ac:dyDescent="0.4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  <c r="CK2419" s="1"/>
      <c r="CL2419" s="1"/>
      <c r="CM2419" s="1"/>
      <c r="CN2419" s="1"/>
      <c r="CO2419" s="1"/>
      <c r="CP2419" s="1"/>
      <c r="CQ2419" s="1"/>
      <c r="CR2419" s="1"/>
      <c r="CS2419" s="1"/>
      <c r="CT2419" s="1"/>
      <c r="CU2419" s="1"/>
      <c r="CV2419" s="1"/>
      <c r="CW2419" s="1"/>
      <c r="CX2419" s="1"/>
      <c r="CY2419" s="1"/>
      <c r="CZ2419" s="1"/>
      <c r="DA2419" s="1"/>
      <c r="DB2419" s="1"/>
      <c r="DC2419" s="1"/>
      <c r="DD2419" s="1"/>
      <c r="DE2419" s="1"/>
      <c r="DF2419" s="1"/>
      <c r="DG2419" s="1"/>
    </row>
    <row r="2420" spans="1:111" x14ac:dyDescent="0.4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1"/>
      <c r="CP2420" s="1"/>
      <c r="CQ2420" s="1"/>
      <c r="CR2420" s="1"/>
      <c r="CS2420" s="1"/>
      <c r="CT2420" s="1"/>
      <c r="CU2420" s="1"/>
      <c r="CV2420" s="1"/>
      <c r="CW2420" s="1"/>
      <c r="CX2420" s="1"/>
      <c r="CY2420" s="1"/>
      <c r="CZ2420" s="1"/>
      <c r="DA2420" s="1"/>
      <c r="DB2420" s="1"/>
      <c r="DC2420" s="1"/>
      <c r="DD2420" s="1"/>
      <c r="DE2420" s="1"/>
      <c r="DF2420" s="1"/>
      <c r="DG2420" s="1"/>
    </row>
    <row r="2421" spans="1:111" x14ac:dyDescent="0.4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  <c r="CO2421" s="1"/>
      <c r="CP2421" s="1"/>
      <c r="CQ2421" s="1"/>
      <c r="CR2421" s="1"/>
      <c r="CS2421" s="1"/>
      <c r="CT2421" s="1"/>
      <c r="CU2421" s="1"/>
      <c r="CV2421" s="1"/>
      <c r="CW2421" s="1"/>
      <c r="CX2421" s="1"/>
      <c r="CY2421" s="1"/>
      <c r="CZ2421" s="1"/>
      <c r="DA2421" s="1"/>
      <c r="DB2421" s="1"/>
      <c r="DC2421" s="1"/>
      <c r="DD2421" s="1"/>
      <c r="DE2421" s="1"/>
      <c r="DF2421" s="1"/>
      <c r="DG2421" s="1"/>
    </row>
    <row r="2422" spans="1:111" x14ac:dyDescent="0.4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  <c r="CO2422" s="1"/>
      <c r="CP2422" s="1"/>
      <c r="CQ2422" s="1"/>
      <c r="CR2422" s="1"/>
      <c r="CS2422" s="1"/>
      <c r="CT2422" s="1"/>
      <c r="CU2422" s="1"/>
      <c r="CV2422" s="1"/>
      <c r="CW2422" s="1"/>
      <c r="CX2422" s="1"/>
      <c r="CY2422" s="1"/>
      <c r="CZ2422" s="1"/>
      <c r="DA2422" s="1"/>
      <c r="DB2422" s="1"/>
      <c r="DC2422" s="1"/>
      <c r="DD2422" s="1"/>
      <c r="DE2422" s="1"/>
      <c r="DF2422" s="1"/>
      <c r="DG2422" s="1"/>
    </row>
    <row r="2423" spans="1:111" x14ac:dyDescent="0.4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  <c r="CO2423" s="1"/>
      <c r="CP2423" s="1"/>
      <c r="CQ2423" s="1"/>
      <c r="CR2423" s="1"/>
      <c r="CS2423" s="1"/>
      <c r="CT2423" s="1"/>
      <c r="CU2423" s="1"/>
      <c r="CV2423" s="1"/>
      <c r="CW2423" s="1"/>
      <c r="CX2423" s="1"/>
      <c r="CY2423" s="1"/>
      <c r="CZ2423" s="1"/>
      <c r="DA2423" s="1"/>
      <c r="DB2423" s="1"/>
      <c r="DC2423" s="1"/>
      <c r="DD2423" s="1"/>
      <c r="DE2423" s="1"/>
      <c r="DF2423" s="1"/>
      <c r="DG2423" s="1"/>
    </row>
    <row r="2424" spans="1:111" x14ac:dyDescent="0.4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  <c r="CK2424" s="1"/>
      <c r="CL2424" s="1"/>
      <c r="CM2424" s="1"/>
      <c r="CN2424" s="1"/>
      <c r="CO2424" s="1"/>
      <c r="CP2424" s="1"/>
      <c r="CQ2424" s="1"/>
      <c r="CR2424" s="1"/>
      <c r="CS2424" s="1"/>
      <c r="CT2424" s="1"/>
      <c r="CU2424" s="1"/>
      <c r="CV2424" s="1"/>
      <c r="CW2424" s="1"/>
      <c r="CX2424" s="1"/>
      <c r="CY2424" s="1"/>
      <c r="CZ2424" s="1"/>
      <c r="DA2424" s="1"/>
      <c r="DB2424" s="1"/>
      <c r="DC2424" s="1"/>
      <c r="DD2424" s="1"/>
      <c r="DE2424" s="1"/>
      <c r="DF2424" s="1"/>
      <c r="DG2424" s="1"/>
    </row>
    <row r="2425" spans="1:111" x14ac:dyDescent="0.4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  <c r="CO2425" s="1"/>
      <c r="CP2425" s="1"/>
      <c r="CQ2425" s="1"/>
      <c r="CR2425" s="1"/>
      <c r="CS2425" s="1"/>
      <c r="CT2425" s="1"/>
      <c r="CU2425" s="1"/>
      <c r="CV2425" s="1"/>
      <c r="CW2425" s="1"/>
      <c r="CX2425" s="1"/>
      <c r="CY2425" s="1"/>
      <c r="CZ2425" s="1"/>
      <c r="DA2425" s="1"/>
      <c r="DB2425" s="1"/>
      <c r="DC2425" s="1"/>
      <c r="DD2425" s="1"/>
      <c r="DE2425" s="1"/>
      <c r="DF2425" s="1"/>
      <c r="DG2425" s="1"/>
    </row>
    <row r="2426" spans="1:111" x14ac:dyDescent="0.4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  <c r="CI2426" s="1"/>
      <c r="CJ2426" s="1"/>
      <c r="CK2426" s="1"/>
      <c r="CL2426" s="1"/>
      <c r="CM2426" s="1"/>
      <c r="CN2426" s="1"/>
      <c r="CO2426" s="1"/>
      <c r="CP2426" s="1"/>
      <c r="CQ2426" s="1"/>
      <c r="CR2426" s="1"/>
      <c r="CS2426" s="1"/>
      <c r="CT2426" s="1"/>
      <c r="CU2426" s="1"/>
      <c r="CV2426" s="1"/>
      <c r="CW2426" s="1"/>
      <c r="CX2426" s="1"/>
      <c r="CY2426" s="1"/>
      <c r="CZ2426" s="1"/>
      <c r="DA2426" s="1"/>
      <c r="DB2426" s="1"/>
      <c r="DC2426" s="1"/>
      <c r="DD2426" s="1"/>
      <c r="DE2426" s="1"/>
      <c r="DF2426" s="1"/>
      <c r="DG2426" s="1"/>
    </row>
    <row r="2427" spans="1:111" x14ac:dyDescent="0.4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  <c r="CI2427" s="1"/>
      <c r="CJ2427" s="1"/>
      <c r="CK2427" s="1"/>
      <c r="CL2427" s="1"/>
      <c r="CM2427" s="1"/>
      <c r="CN2427" s="1"/>
      <c r="CO2427" s="1"/>
      <c r="CP2427" s="1"/>
      <c r="CQ2427" s="1"/>
      <c r="CR2427" s="1"/>
      <c r="CS2427" s="1"/>
      <c r="CT2427" s="1"/>
      <c r="CU2427" s="1"/>
      <c r="CV2427" s="1"/>
      <c r="CW2427" s="1"/>
      <c r="CX2427" s="1"/>
      <c r="CY2427" s="1"/>
      <c r="CZ2427" s="1"/>
      <c r="DA2427" s="1"/>
      <c r="DB2427" s="1"/>
      <c r="DC2427" s="1"/>
      <c r="DD2427" s="1"/>
      <c r="DE2427" s="1"/>
      <c r="DF2427" s="1"/>
      <c r="DG2427" s="1"/>
    </row>
    <row r="2428" spans="1:111" x14ac:dyDescent="0.4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  <c r="CO2428" s="1"/>
      <c r="CP2428" s="1"/>
      <c r="CQ2428" s="1"/>
      <c r="CR2428" s="1"/>
      <c r="CS2428" s="1"/>
      <c r="CT2428" s="1"/>
      <c r="CU2428" s="1"/>
      <c r="CV2428" s="1"/>
      <c r="CW2428" s="1"/>
      <c r="CX2428" s="1"/>
      <c r="CY2428" s="1"/>
      <c r="CZ2428" s="1"/>
      <c r="DA2428" s="1"/>
      <c r="DB2428" s="1"/>
      <c r="DC2428" s="1"/>
      <c r="DD2428" s="1"/>
      <c r="DE2428" s="1"/>
      <c r="DF2428" s="1"/>
      <c r="DG2428" s="1"/>
    </row>
    <row r="2429" spans="1:111" x14ac:dyDescent="0.4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  <c r="CK2429" s="1"/>
      <c r="CL2429" s="1"/>
      <c r="CM2429" s="1"/>
      <c r="CN2429" s="1"/>
      <c r="CO2429" s="1"/>
      <c r="CP2429" s="1"/>
      <c r="CQ2429" s="1"/>
      <c r="CR2429" s="1"/>
      <c r="CS2429" s="1"/>
      <c r="CT2429" s="1"/>
      <c r="CU2429" s="1"/>
      <c r="CV2429" s="1"/>
      <c r="CW2429" s="1"/>
      <c r="CX2429" s="1"/>
      <c r="CY2429" s="1"/>
      <c r="CZ2429" s="1"/>
      <c r="DA2429" s="1"/>
      <c r="DB2429" s="1"/>
      <c r="DC2429" s="1"/>
      <c r="DD2429" s="1"/>
      <c r="DE2429" s="1"/>
      <c r="DF2429" s="1"/>
      <c r="DG2429" s="1"/>
    </row>
    <row r="2430" spans="1:111" x14ac:dyDescent="0.4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  <c r="CK2430" s="1"/>
      <c r="CL2430" s="1"/>
      <c r="CM2430" s="1"/>
      <c r="CN2430" s="1"/>
      <c r="CO2430" s="1"/>
      <c r="CP2430" s="1"/>
      <c r="CQ2430" s="1"/>
      <c r="CR2430" s="1"/>
      <c r="CS2430" s="1"/>
      <c r="CT2430" s="1"/>
      <c r="CU2430" s="1"/>
      <c r="CV2430" s="1"/>
      <c r="CW2430" s="1"/>
      <c r="CX2430" s="1"/>
      <c r="CY2430" s="1"/>
      <c r="CZ2430" s="1"/>
      <c r="DA2430" s="1"/>
      <c r="DB2430" s="1"/>
      <c r="DC2430" s="1"/>
      <c r="DD2430" s="1"/>
      <c r="DE2430" s="1"/>
      <c r="DF2430" s="1"/>
      <c r="DG2430" s="1"/>
    </row>
    <row r="2431" spans="1:111" x14ac:dyDescent="0.4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  <c r="CK2431" s="1"/>
      <c r="CL2431" s="1"/>
      <c r="CM2431" s="1"/>
      <c r="CN2431" s="1"/>
      <c r="CO2431" s="1"/>
      <c r="CP2431" s="1"/>
      <c r="CQ2431" s="1"/>
      <c r="CR2431" s="1"/>
      <c r="CS2431" s="1"/>
      <c r="CT2431" s="1"/>
      <c r="CU2431" s="1"/>
      <c r="CV2431" s="1"/>
      <c r="CW2431" s="1"/>
      <c r="CX2431" s="1"/>
      <c r="CY2431" s="1"/>
      <c r="CZ2431" s="1"/>
      <c r="DA2431" s="1"/>
      <c r="DB2431" s="1"/>
      <c r="DC2431" s="1"/>
      <c r="DD2431" s="1"/>
      <c r="DE2431" s="1"/>
      <c r="DF2431" s="1"/>
      <c r="DG2431" s="1"/>
    </row>
    <row r="2432" spans="1:111" x14ac:dyDescent="0.4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  <c r="CK2432" s="1"/>
      <c r="CL2432" s="1"/>
      <c r="CM2432" s="1"/>
      <c r="CN2432" s="1"/>
      <c r="CO2432" s="1"/>
      <c r="CP2432" s="1"/>
      <c r="CQ2432" s="1"/>
      <c r="CR2432" s="1"/>
      <c r="CS2432" s="1"/>
      <c r="CT2432" s="1"/>
      <c r="CU2432" s="1"/>
      <c r="CV2432" s="1"/>
      <c r="CW2432" s="1"/>
      <c r="CX2432" s="1"/>
      <c r="CY2432" s="1"/>
      <c r="CZ2432" s="1"/>
      <c r="DA2432" s="1"/>
      <c r="DB2432" s="1"/>
      <c r="DC2432" s="1"/>
      <c r="DD2432" s="1"/>
      <c r="DE2432" s="1"/>
      <c r="DF2432" s="1"/>
      <c r="DG2432" s="1"/>
    </row>
    <row r="2433" spans="1:111" x14ac:dyDescent="0.4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  <c r="CK2433" s="1"/>
      <c r="CL2433" s="1"/>
      <c r="CM2433" s="1"/>
      <c r="CN2433" s="1"/>
      <c r="CO2433" s="1"/>
      <c r="CP2433" s="1"/>
      <c r="CQ2433" s="1"/>
      <c r="CR2433" s="1"/>
      <c r="CS2433" s="1"/>
      <c r="CT2433" s="1"/>
      <c r="CU2433" s="1"/>
      <c r="CV2433" s="1"/>
      <c r="CW2433" s="1"/>
      <c r="CX2433" s="1"/>
      <c r="CY2433" s="1"/>
      <c r="CZ2433" s="1"/>
      <c r="DA2433" s="1"/>
      <c r="DB2433" s="1"/>
      <c r="DC2433" s="1"/>
      <c r="DD2433" s="1"/>
      <c r="DE2433" s="1"/>
      <c r="DF2433" s="1"/>
      <c r="DG2433" s="1"/>
    </row>
    <row r="2434" spans="1:111" x14ac:dyDescent="0.4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  <c r="CK2434" s="1"/>
      <c r="CL2434" s="1"/>
      <c r="CM2434" s="1"/>
      <c r="CN2434" s="1"/>
      <c r="CO2434" s="1"/>
      <c r="CP2434" s="1"/>
      <c r="CQ2434" s="1"/>
      <c r="CR2434" s="1"/>
      <c r="CS2434" s="1"/>
      <c r="CT2434" s="1"/>
      <c r="CU2434" s="1"/>
      <c r="CV2434" s="1"/>
      <c r="CW2434" s="1"/>
      <c r="CX2434" s="1"/>
      <c r="CY2434" s="1"/>
      <c r="CZ2434" s="1"/>
      <c r="DA2434" s="1"/>
      <c r="DB2434" s="1"/>
      <c r="DC2434" s="1"/>
      <c r="DD2434" s="1"/>
      <c r="DE2434" s="1"/>
      <c r="DF2434" s="1"/>
      <c r="DG2434" s="1"/>
    </row>
    <row r="2435" spans="1:111" x14ac:dyDescent="0.4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  <c r="CK2435" s="1"/>
      <c r="CL2435" s="1"/>
      <c r="CM2435" s="1"/>
      <c r="CN2435" s="1"/>
      <c r="CO2435" s="1"/>
      <c r="CP2435" s="1"/>
      <c r="CQ2435" s="1"/>
      <c r="CR2435" s="1"/>
      <c r="CS2435" s="1"/>
      <c r="CT2435" s="1"/>
      <c r="CU2435" s="1"/>
      <c r="CV2435" s="1"/>
      <c r="CW2435" s="1"/>
      <c r="CX2435" s="1"/>
      <c r="CY2435" s="1"/>
      <c r="CZ2435" s="1"/>
      <c r="DA2435" s="1"/>
      <c r="DB2435" s="1"/>
      <c r="DC2435" s="1"/>
      <c r="DD2435" s="1"/>
      <c r="DE2435" s="1"/>
      <c r="DF2435" s="1"/>
      <c r="DG2435" s="1"/>
    </row>
    <row r="2436" spans="1:111" x14ac:dyDescent="0.4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  <c r="CK2436" s="1"/>
      <c r="CL2436" s="1"/>
      <c r="CM2436" s="1"/>
      <c r="CN2436" s="1"/>
      <c r="CO2436" s="1"/>
      <c r="CP2436" s="1"/>
      <c r="CQ2436" s="1"/>
      <c r="CR2436" s="1"/>
      <c r="CS2436" s="1"/>
      <c r="CT2436" s="1"/>
      <c r="CU2436" s="1"/>
      <c r="CV2436" s="1"/>
      <c r="CW2436" s="1"/>
      <c r="CX2436" s="1"/>
      <c r="CY2436" s="1"/>
      <c r="CZ2436" s="1"/>
      <c r="DA2436" s="1"/>
      <c r="DB2436" s="1"/>
      <c r="DC2436" s="1"/>
      <c r="DD2436" s="1"/>
      <c r="DE2436" s="1"/>
      <c r="DF2436" s="1"/>
      <c r="DG2436" s="1"/>
    </row>
    <row r="2437" spans="1:111" x14ac:dyDescent="0.4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  <c r="CK2437" s="1"/>
      <c r="CL2437" s="1"/>
      <c r="CM2437" s="1"/>
      <c r="CN2437" s="1"/>
      <c r="CO2437" s="1"/>
      <c r="CP2437" s="1"/>
      <c r="CQ2437" s="1"/>
      <c r="CR2437" s="1"/>
      <c r="CS2437" s="1"/>
      <c r="CT2437" s="1"/>
      <c r="CU2437" s="1"/>
      <c r="CV2437" s="1"/>
      <c r="CW2437" s="1"/>
      <c r="CX2437" s="1"/>
      <c r="CY2437" s="1"/>
      <c r="CZ2437" s="1"/>
      <c r="DA2437" s="1"/>
      <c r="DB2437" s="1"/>
      <c r="DC2437" s="1"/>
      <c r="DD2437" s="1"/>
      <c r="DE2437" s="1"/>
      <c r="DF2437" s="1"/>
      <c r="DG2437" s="1"/>
    </row>
    <row r="2438" spans="1:111" x14ac:dyDescent="0.4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  <c r="CK2438" s="1"/>
      <c r="CL2438" s="1"/>
      <c r="CM2438" s="1"/>
      <c r="CN2438" s="1"/>
      <c r="CO2438" s="1"/>
      <c r="CP2438" s="1"/>
      <c r="CQ2438" s="1"/>
      <c r="CR2438" s="1"/>
      <c r="CS2438" s="1"/>
      <c r="CT2438" s="1"/>
      <c r="CU2438" s="1"/>
      <c r="CV2438" s="1"/>
      <c r="CW2438" s="1"/>
      <c r="CX2438" s="1"/>
      <c r="CY2438" s="1"/>
      <c r="CZ2438" s="1"/>
      <c r="DA2438" s="1"/>
      <c r="DB2438" s="1"/>
      <c r="DC2438" s="1"/>
      <c r="DD2438" s="1"/>
      <c r="DE2438" s="1"/>
      <c r="DF2438" s="1"/>
      <c r="DG2438" s="1"/>
    </row>
    <row r="2439" spans="1:111" x14ac:dyDescent="0.4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  <c r="CI2439" s="1"/>
      <c r="CJ2439" s="1"/>
      <c r="CK2439" s="1"/>
      <c r="CL2439" s="1"/>
      <c r="CM2439" s="1"/>
      <c r="CN2439" s="1"/>
      <c r="CO2439" s="1"/>
      <c r="CP2439" s="1"/>
      <c r="CQ2439" s="1"/>
      <c r="CR2439" s="1"/>
      <c r="CS2439" s="1"/>
      <c r="CT2439" s="1"/>
      <c r="CU2439" s="1"/>
      <c r="CV2439" s="1"/>
      <c r="CW2439" s="1"/>
      <c r="CX2439" s="1"/>
      <c r="CY2439" s="1"/>
      <c r="CZ2439" s="1"/>
      <c r="DA2439" s="1"/>
      <c r="DB2439" s="1"/>
      <c r="DC2439" s="1"/>
      <c r="DD2439" s="1"/>
      <c r="DE2439" s="1"/>
      <c r="DF2439" s="1"/>
      <c r="DG2439" s="1"/>
    </row>
    <row r="2440" spans="1:111" x14ac:dyDescent="0.4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  <c r="CI2440" s="1"/>
      <c r="CJ2440" s="1"/>
      <c r="CK2440" s="1"/>
      <c r="CL2440" s="1"/>
      <c r="CM2440" s="1"/>
      <c r="CN2440" s="1"/>
      <c r="CO2440" s="1"/>
      <c r="CP2440" s="1"/>
      <c r="CQ2440" s="1"/>
      <c r="CR2440" s="1"/>
      <c r="CS2440" s="1"/>
      <c r="CT2440" s="1"/>
      <c r="CU2440" s="1"/>
      <c r="CV2440" s="1"/>
      <c r="CW2440" s="1"/>
      <c r="CX2440" s="1"/>
      <c r="CY2440" s="1"/>
      <c r="CZ2440" s="1"/>
      <c r="DA2440" s="1"/>
      <c r="DB2440" s="1"/>
      <c r="DC2440" s="1"/>
      <c r="DD2440" s="1"/>
      <c r="DE2440" s="1"/>
      <c r="DF2440" s="1"/>
      <c r="DG2440" s="1"/>
    </row>
    <row r="2441" spans="1:111" x14ac:dyDescent="0.4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  <c r="CK2441" s="1"/>
      <c r="CL2441" s="1"/>
      <c r="CM2441" s="1"/>
      <c r="CN2441" s="1"/>
      <c r="CO2441" s="1"/>
      <c r="CP2441" s="1"/>
      <c r="CQ2441" s="1"/>
      <c r="CR2441" s="1"/>
      <c r="CS2441" s="1"/>
      <c r="CT2441" s="1"/>
      <c r="CU2441" s="1"/>
      <c r="CV2441" s="1"/>
      <c r="CW2441" s="1"/>
      <c r="CX2441" s="1"/>
      <c r="CY2441" s="1"/>
      <c r="CZ2441" s="1"/>
      <c r="DA2441" s="1"/>
      <c r="DB2441" s="1"/>
      <c r="DC2441" s="1"/>
      <c r="DD2441" s="1"/>
      <c r="DE2441" s="1"/>
      <c r="DF2441" s="1"/>
      <c r="DG2441" s="1"/>
    </row>
    <row r="2442" spans="1:111" x14ac:dyDescent="0.4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  <c r="CK2442" s="1"/>
      <c r="CL2442" s="1"/>
      <c r="CM2442" s="1"/>
      <c r="CN2442" s="1"/>
      <c r="CO2442" s="1"/>
      <c r="CP2442" s="1"/>
      <c r="CQ2442" s="1"/>
      <c r="CR2442" s="1"/>
      <c r="CS2442" s="1"/>
      <c r="CT2442" s="1"/>
      <c r="CU2442" s="1"/>
      <c r="CV2442" s="1"/>
      <c r="CW2442" s="1"/>
      <c r="CX2442" s="1"/>
      <c r="CY2442" s="1"/>
      <c r="CZ2442" s="1"/>
      <c r="DA2442" s="1"/>
      <c r="DB2442" s="1"/>
      <c r="DC2442" s="1"/>
      <c r="DD2442" s="1"/>
      <c r="DE2442" s="1"/>
      <c r="DF2442" s="1"/>
      <c r="DG2442" s="1"/>
    </row>
    <row r="2443" spans="1:111" x14ac:dyDescent="0.4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  <c r="CI2443" s="1"/>
      <c r="CJ2443" s="1"/>
      <c r="CK2443" s="1"/>
      <c r="CL2443" s="1"/>
      <c r="CM2443" s="1"/>
      <c r="CN2443" s="1"/>
      <c r="CO2443" s="1"/>
      <c r="CP2443" s="1"/>
      <c r="CQ2443" s="1"/>
      <c r="CR2443" s="1"/>
      <c r="CS2443" s="1"/>
      <c r="CT2443" s="1"/>
      <c r="CU2443" s="1"/>
      <c r="CV2443" s="1"/>
      <c r="CW2443" s="1"/>
      <c r="CX2443" s="1"/>
      <c r="CY2443" s="1"/>
      <c r="CZ2443" s="1"/>
      <c r="DA2443" s="1"/>
      <c r="DB2443" s="1"/>
      <c r="DC2443" s="1"/>
      <c r="DD2443" s="1"/>
      <c r="DE2443" s="1"/>
      <c r="DF2443" s="1"/>
      <c r="DG2443" s="1"/>
    </row>
    <row r="2444" spans="1:111" x14ac:dyDescent="0.4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  <c r="CK2444" s="1"/>
      <c r="CL2444" s="1"/>
      <c r="CM2444" s="1"/>
      <c r="CN2444" s="1"/>
      <c r="CO2444" s="1"/>
      <c r="CP2444" s="1"/>
      <c r="CQ2444" s="1"/>
      <c r="CR2444" s="1"/>
      <c r="CS2444" s="1"/>
      <c r="CT2444" s="1"/>
      <c r="CU2444" s="1"/>
      <c r="CV2444" s="1"/>
      <c r="CW2444" s="1"/>
      <c r="CX2444" s="1"/>
      <c r="CY2444" s="1"/>
      <c r="CZ2444" s="1"/>
      <c r="DA2444" s="1"/>
      <c r="DB2444" s="1"/>
      <c r="DC2444" s="1"/>
      <c r="DD2444" s="1"/>
      <c r="DE2444" s="1"/>
      <c r="DF2444" s="1"/>
      <c r="DG2444" s="1"/>
    </row>
    <row r="2445" spans="1:111" x14ac:dyDescent="0.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  <c r="CK2445" s="1"/>
      <c r="CL2445" s="1"/>
      <c r="CM2445" s="1"/>
      <c r="CN2445" s="1"/>
      <c r="CO2445" s="1"/>
      <c r="CP2445" s="1"/>
      <c r="CQ2445" s="1"/>
      <c r="CR2445" s="1"/>
      <c r="CS2445" s="1"/>
      <c r="CT2445" s="1"/>
      <c r="CU2445" s="1"/>
      <c r="CV2445" s="1"/>
      <c r="CW2445" s="1"/>
      <c r="CX2445" s="1"/>
      <c r="CY2445" s="1"/>
      <c r="CZ2445" s="1"/>
      <c r="DA2445" s="1"/>
      <c r="DB2445" s="1"/>
      <c r="DC2445" s="1"/>
      <c r="DD2445" s="1"/>
      <c r="DE2445" s="1"/>
      <c r="DF2445" s="1"/>
      <c r="DG2445" s="1"/>
    </row>
    <row r="2446" spans="1:111" x14ac:dyDescent="0.4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  <c r="CK2446" s="1"/>
      <c r="CL2446" s="1"/>
      <c r="CM2446" s="1"/>
      <c r="CN2446" s="1"/>
      <c r="CO2446" s="1"/>
      <c r="CP2446" s="1"/>
      <c r="CQ2446" s="1"/>
      <c r="CR2446" s="1"/>
      <c r="CS2446" s="1"/>
      <c r="CT2446" s="1"/>
      <c r="CU2446" s="1"/>
      <c r="CV2446" s="1"/>
      <c r="CW2446" s="1"/>
      <c r="CX2446" s="1"/>
      <c r="CY2446" s="1"/>
      <c r="CZ2446" s="1"/>
      <c r="DA2446" s="1"/>
      <c r="DB2446" s="1"/>
      <c r="DC2446" s="1"/>
      <c r="DD2446" s="1"/>
      <c r="DE2446" s="1"/>
      <c r="DF2446" s="1"/>
      <c r="DG2446" s="1"/>
    </row>
    <row r="2447" spans="1:111" x14ac:dyDescent="0.4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  <c r="CK2447" s="1"/>
      <c r="CL2447" s="1"/>
      <c r="CM2447" s="1"/>
      <c r="CN2447" s="1"/>
      <c r="CO2447" s="1"/>
      <c r="CP2447" s="1"/>
      <c r="CQ2447" s="1"/>
      <c r="CR2447" s="1"/>
      <c r="CS2447" s="1"/>
      <c r="CT2447" s="1"/>
      <c r="CU2447" s="1"/>
      <c r="CV2447" s="1"/>
      <c r="CW2447" s="1"/>
      <c r="CX2447" s="1"/>
      <c r="CY2447" s="1"/>
      <c r="CZ2447" s="1"/>
      <c r="DA2447" s="1"/>
      <c r="DB2447" s="1"/>
      <c r="DC2447" s="1"/>
      <c r="DD2447" s="1"/>
      <c r="DE2447" s="1"/>
      <c r="DF2447" s="1"/>
      <c r="DG2447" s="1"/>
    </row>
    <row r="2448" spans="1:111" x14ac:dyDescent="0.4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  <c r="CK2448" s="1"/>
      <c r="CL2448" s="1"/>
      <c r="CM2448" s="1"/>
      <c r="CN2448" s="1"/>
      <c r="CO2448" s="1"/>
      <c r="CP2448" s="1"/>
      <c r="CQ2448" s="1"/>
      <c r="CR2448" s="1"/>
      <c r="CS2448" s="1"/>
      <c r="CT2448" s="1"/>
      <c r="CU2448" s="1"/>
      <c r="CV2448" s="1"/>
      <c r="CW2448" s="1"/>
      <c r="CX2448" s="1"/>
      <c r="CY2448" s="1"/>
      <c r="CZ2448" s="1"/>
      <c r="DA2448" s="1"/>
      <c r="DB2448" s="1"/>
      <c r="DC2448" s="1"/>
      <c r="DD2448" s="1"/>
      <c r="DE2448" s="1"/>
      <c r="DF2448" s="1"/>
      <c r="DG2448" s="1"/>
    </row>
    <row r="2449" spans="1:111" x14ac:dyDescent="0.4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  <c r="CI2449" s="1"/>
      <c r="CJ2449" s="1"/>
      <c r="CK2449" s="1"/>
      <c r="CL2449" s="1"/>
      <c r="CM2449" s="1"/>
      <c r="CN2449" s="1"/>
      <c r="CO2449" s="1"/>
      <c r="CP2449" s="1"/>
      <c r="CQ2449" s="1"/>
      <c r="CR2449" s="1"/>
      <c r="CS2449" s="1"/>
      <c r="CT2449" s="1"/>
      <c r="CU2449" s="1"/>
      <c r="CV2449" s="1"/>
      <c r="CW2449" s="1"/>
      <c r="CX2449" s="1"/>
      <c r="CY2449" s="1"/>
      <c r="CZ2449" s="1"/>
      <c r="DA2449" s="1"/>
      <c r="DB2449" s="1"/>
      <c r="DC2449" s="1"/>
      <c r="DD2449" s="1"/>
      <c r="DE2449" s="1"/>
      <c r="DF2449" s="1"/>
      <c r="DG2449" s="1"/>
    </row>
    <row r="2450" spans="1:111" x14ac:dyDescent="0.4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  <c r="CK2450" s="1"/>
      <c r="CL2450" s="1"/>
      <c r="CM2450" s="1"/>
      <c r="CN2450" s="1"/>
      <c r="CO2450" s="1"/>
      <c r="CP2450" s="1"/>
      <c r="CQ2450" s="1"/>
      <c r="CR2450" s="1"/>
      <c r="CS2450" s="1"/>
      <c r="CT2450" s="1"/>
      <c r="CU2450" s="1"/>
      <c r="CV2450" s="1"/>
      <c r="CW2450" s="1"/>
      <c r="CX2450" s="1"/>
      <c r="CY2450" s="1"/>
      <c r="CZ2450" s="1"/>
      <c r="DA2450" s="1"/>
      <c r="DB2450" s="1"/>
      <c r="DC2450" s="1"/>
      <c r="DD2450" s="1"/>
      <c r="DE2450" s="1"/>
      <c r="DF2450" s="1"/>
      <c r="DG2450" s="1"/>
    </row>
    <row r="2451" spans="1:111" x14ac:dyDescent="0.4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  <c r="CK2451" s="1"/>
      <c r="CL2451" s="1"/>
      <c r="CM2451" s="1"/>
      <c r="CN2451" s="1"/>
      <c r="CO2451" s="1"/>
      <c r="CP2451" s="1"/>
      <c r="CQ2451" s="1"/>
      <c r="CR2451" s="1"/>
      <c r="CS2451" s="1"/>
      <c r="CT2451" s="1"/>
      <c r="CU2451" s="1"/>
      <c r="CV2451" s="1"/>
      <c r="CW2451" s="1"/>
      <c r="CX2451" s="1"/>
      <c r="CY2451" s="1"/>
      <c r="CZ2451" s="1"/>
      <c r="DA2451" s="1"/>
      <c r="DB2451" s="1"/>
      <c r="DC2451" s="1"/>
      <c r="DD2451" s="1"/>
      <c r="DE2451" s="1"/>
      <c r="DF2451" s="1"/>
      <c r="DG2451" s="1"/>
    </row>
    <row r="2452" spans="1:111" x14ac:dyDescent="0.4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  <c r="CK2452" s="1"/>
      <c r="CL2452" s="1"/>
      <c r="CM2452" s="1"/>
      <c r="CN2452" s="1"/>
      <c r="CO2452" s="1"/>
      <c r="CP2452" s="1"/>
      <c r="CQ2452" s="1"/>
      <c r="CR2452" s="1"/>
      <c r="CS2452" s="1"/>
      <c r="CT2452" s="1"/>
      <c r="CU2452" s="1"/>
      <c r="CV2452" s="1"/>
      <c r="CW2452" s="1"/>
      <c r="CX2452" s="1"/>
      <c r="CY2452" s="1"/>
      <c r="CZ2452" s="1"/>
      <c r="DA2452" s="1"/>
      <c r="DB2452" s="1"/>
      <c r="DC2452" s="1"/>
      <c r="DD2452" s="1"/>
      <c r="DE2452" s="1"/>
      <c r="DF2452" s="1"/>
      <c r="DG2452" s="1"/>
    </row>
    <row r="2453" spans="1:111" x14ac:dyDescent="0.4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  <c r="CK2453" s="1"/>
      <c r="CL2453" s="1"/>
      <c r="CM2453" s="1"/>
      <c r="CN2453" s="1"/>
      <c r="CO2453" s="1"/>
      <c r="CP2453" s="1"/>
      <c r="CQ2453" s="1"/>
      <c r="CR2453" s="1"/>
      <c r="CS2453" s="1"/>
      <c r="CT2453" s="1"/>
      <c r="CU2453" s="1"/>
      <c r="CV2453" s="1"/>
      <c r="CW2453" s="1"/>
      <c r="CX2453" s="1"/>
      <c r="CY2453" s="1"/>
      <c r="CZ2453" s="1"/>
      <c r="DA2453" s="1"/>
      <c r="DB2453" s="1"/>
      <c r="DC2453" s="1"/>
      <c r="DD2453" s="1"/>
      <c r="DE2453" s="1"/>
      <c r="DF2453" s="1"/>
      <c r="DG2453" s="1"/>
    </row>
    <row r="2454" spans="1:111" x14ac:dyDescent="0.4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  <c r="CK2454" s="1"/>
      <c r="CL2454" s="1"/>
      <c r="CM2454" s="1"/>
      <c r="CN2454" s="1"/>
      <c r="CO2454" s="1"/>
      <c r="CP2454" s="1"/>
      <c r="CQ2454" s="1"/>
      <c r="CR2454" s="1"/>
      <c r="CS2454" s="1"/>
      <c r="CT2454" s="1"/>
      <c r="CU2454" s="1"/>
      <c r="CV2454" s="1"/>
      <c r="CW2454" s="1"/>
      <c r="CX2454" s="1"/>
      <c r="CY2454" s="1"/>
      <c r="CZ2454" s="1"/>
      <c r="DA2454" s="1"/>
      <c r="DB2454" s="1"/>
      <c r="DC2454" s="1"/>
      <c r="DD2454" s="1"/>
      <c r="DE2454" s="1"/>
      <c r="DF2454" s="1"/>
      <c r="DG2454" s="1"/>
    </row>
    <row r="2455" spans="1:111" x14ac:dyDescent="0.4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  <c r="CK2455" s="1"/>
      <c r="CL2455" s="1"/>
      <c r="CM2455" s="1"/>
      <c r="CN2455" s="1"/>
      <c r="CO2455" s="1"/>
      <c r="CP2455" s="1"/>
      <c r="CQ2455" s="1"/>
      <c r="CR2455" s="1"/>
      <c r="CS2455" s="1"/>
      <c r="CT2455" s="1"/>
      <c r="CU2455" s="1"/>
      <c r="CV2455" s="1"/>
      <c r="CW2455" s="1"/>
      <c r="CX2455" s="1"/>
      <c r="CY2455" s="1"/>
      <c r="CZ2455" s="1"/>
      <c r="DA2455" s="1"/>
      <c r="DB2455" s="1"/>
      <c r="DC2455" s="1"/>
      <c r="DD2455" s="1"/>
      <c r="DE2455" s="1"/>
      <c r="DF2455" s="1"/>
      <c r="DG2455" s="1"/>
    </row>
    <row r="2456" spans="1:111" x14ac:dyDescent="0.4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  <c r="CK2456" s="1"/>
      <c r="CL2456" s="1"/>
      <c r="CM2456" s="1"/>
      <c r="CN2456" s="1"/>
      <c r="CO2456" s="1"/>
      <c r="CP2456" s="1"/>
      <c r="CQ2456" s="1"/>
      <c r="CR2456" s="1"/>
      <c r="CS2456" s="1"/>
      <c r="CT2456" s="1"/>
      <c r="CU2456" s="1"/>
      <c r="CV2456" s="1"/>
      <c r="CW2456" s="1"/>
      <c r="CX2456" s="1"/>
      <c r="CY2456" s="1"/>
      <c r="CZ2456" s="1"/>
      <c r="DA2456" s="1"/>
      <c r="DB2456" s="1"/>
      <c r="DC2456" s="1"/>
      <c r="DD2456" s="1"/>
      <c r="DE2456" s="1"/>
      <c r="DF2456" s="1"/>
      <c r="DG2456" s="1"/>
    </row>
    <row r="2457" spans="1:111" x14ac:dyDescent="0.4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1"/>
      <c r="CP2457" s="1"/>
      <c r="CQ2457" s="1"/>
      <c r="CR2457" s="1"/>
      <c r="CS2457" s="1"/>
      <c r="CT2457" s="1"/>
      <c r="CU2457" s="1"/>
      <c r="CV2457" s="1"/>
      <c r="CW2457" s="1"/>
      <c r="CX2457" s="1"/>
      <c r="CY2457" s="1"/>
      <c r="CZ2457" s="1"/>
      <c r="DA2457" s="1"/>
      <c r="DB2457" s="1"/>
      <c r="DC2457" s="1"/>
      <c r="DD2457" s="1"/>
      <c r="DE2457" s="1"/>
      <c r="DF2457" s="1"/>
      <c r="DG2457" s="1"/>
    </row>
    <row r="2458" spans="1:111" x14ac:dyDescent="0.4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  <c r="CK2458" s="1"/>
      <c r="CL2458" s="1"/>
      <c r="CM2458" s="1"/>
      <c r="CN2458" s="1"/>
      <c r="CO2458" s="1"/>
      <c r="CP2458" s="1"/>
      <c r="CQ2458" s="1"/>
      <c r="CR2458" s="1"/>
      <c r="CS2458" s="1"/>
      <c r="CT2458" s="1"/>
      <c r="CU2458" s="1"/>
      <c r="CV2458" s="1"/>
      <c r="CW2458" s="1"/>
      <c r="CX2458" s="1"/>
      <c r="CY2458" s="1"/>
      <c r="CZ2458" s="1"/>
      <c r="DA2458" s="1"/>
      <c r="DB2458" s="1"/>
      <c r="DC2458" s="1"/>
      <c r="DD2458" s="1"/>
      <c r="DE2458" s="1"/>
      <c r="DF2458" s="1"/>
      <c r="DG2458" s="1"/>
    </row>
    <row r="2459" spans="1:111" x14ac:dyDescent="0.4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  <c r="CK2459" s="1"/>
      <c r="CL2459" s="1"/>
      <c r="CM2459" s="1"/>
      <c r="CN2459" s="1"/>
      <c r="CO2459" s="1"/>
      <c r="CP2459" s="1"/>
      <c r="CQ2459" s="1"/>
      <c r="CR2459" s="1"/>
      <c r="CS2459" s="1"/>
      <c r="CT2459" s="1"/>
      <c r="CU2459" s="1"/>
      <c r="CV2459" s="1"/>
      <c r="CW2459" s="1"/>
      <c r="CX2459" s="1"/>
      <c r="CY2459" s="1"/>
      <c r="CZ2459" s="1"/>
      <c r="DA2459" s="1"/>
      <c r="DB2459" s="1"/>
      <c r="DC2459" s="1"/>
      <c r="DD2459" s="1"/>
      <c r="DE2459" s="1"/>
      <c r="DF2459" s="1"/>
      <c r="DG2459" s="1"/>
    </row>
    <row r="2460" spans="1:111" x14ac:dyDescent="0.4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  <c r="CK2460" s="1"/>
      <c r="CL2460" s="1"/>
      <c r="CM2460" s="1"/>
      <c r="CN2460" s="1"/>
      <c r="CO2460" s="1"/>
      <c r="CP2460" s="1"/>
      <c r="CQ2460" s="1"/>
      <c r="CR2460" s="1"/>
      <c r="CS2460" s="1"/>
      <c r="CT2460" s="1"/>
      <c r="CU2460" s="1"/>
      <c r="CV2460" s="1"/>
      <c r="CW2460" s="1"/>
      <c r="CX2460" s="1"/>
      <c r="CY2460" s="1"/>
      <c r="CZ2460" s="1"/>
      <c r="DA2460" s="1"/>
      <c r="DB2460" s="1"/>
      <c r="DC2460" s="1"/>
      <c r="DD2460" s="1"/>
      <c r="DE2460" s="1"/>
      <c r="DF2460" s="1"/>
      <c r="DG2460" s="1"/>
    </row>
    <row r="2461" spans="1:111" x14ac:dyDescent="0.4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  <c r="CK2461" s="1"/>
      <c r="CL2461" s="1"/>
      <c r="CM2461" s="1"/>
      <c r="CN2461" s="1"/>
      <c r="CO2461" s="1"/>
      <c r="CP2461" s="1"/>
      <c r="CQ2461" s="1"/>
      <c r="CR2461" s="1"/>
      <c r="CS2461" s="1"/>
      <c r="CT2461" s="1"/>
      <c r="CU2461" s="1"/>
      <c r="CV2461" s="1"/>
      <c r="CW2461" s="1"/>
      <c r="CX2461" s="1"/>
      <c r="CY2461" s="1"/>
      <c r="CZ2461" s="1"/>
      <c r="DA2461" s="1"/>
      <c r="DB2461" s="1"/>
      <c r="DC2461" s="1"/>
      <c r="DD2461" s="1"/>
      <c r="DE2461" s="1"/>
      <c r="DF2461" s="1"/>
      <c r="DG2461" s="1"/>
    </row>
    <row r="2462" spans="1:111" x14ac:dyDescent="0.4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  <c r="CK2462" s="1"/>
      <c r="CL2462" s="1"/>
      <c r="CM2462" s="1"/>
      <c r="CN2462" s="1"/>
      <c r="CO2462" s="1"/>
      <c r="CP2462" s="1"/>
      <c r="CQ2462" s="1"/>
      <c r="CR2462" s="1"/>
      <c r="CS2462" s="1"/>
      <c r="CT2462" s="1"/>
      <c r="CU2462" s="1"/>
      <c r="CV2462" s="1"/>
      <c r="CW2462" s="1"/>
      <c r="CX2462" s="1"/>
      <c r="CY2462" s="1"/>
      <c r="CZ2462" s="1"/>
      <c r="DA2462" s="1"/>
      <c r="DB2462" s="1"/>
      <c r="DC2462" s="1"/>
      <c r="DD2462" s="1"/>
      <c r="DE2462" s="1"/>
      <c r="DF2462" s="1"/>
      <c r="DG2462" s="1"/>
    </row>
    <row r="2463" spans="1:111" x14ac:dyDescent="0.4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  <c r="CK2463" s="1"/>
      <c r="CL2463" s="1"/>
      <c r="CM2463" s="1"/>
      <c r="CN2463" s="1"/>
      <c r="CO2463" s="1"/>
      <c r="CP2463" s="1"/>
      <c r="CQ2463" s="1"/>
      <c r="CR2463" s="1"/>
      <c r="CS2463" s="1"/>
      <c r="CT2463" s="1"/>
      <c r="CU2463" s="1"/>
      <c r="CV2463" s="1"/>
      <c r="CW2463" s="1"/>
      <c r="CX2463" s="1"/>
      <c r="CY2463" s="1"/>
      <c r="CZ2463" s="1"/>
      <c r="DA2463" s="1"/>
      <c r="DB2463" s="1"/>
      <c r="DC2463" s="1"/>
      <c r="DD2463" s="1"/>
      <c r="DE2463" s="1"/>
      <c r="DF2463" s="1"/>
      <c r="DG2463" s="1"/>
    </row>
    <row r="2464" spans="1:111" x14ac:dyDescent="0.4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  <c r="CK2464" s="1"/>
      <c r="CL2464" s="1"/>
      <c r="CM2464" s="1"/>
      <c r="CN2464" s="1"/>
      <c r="CO2464" s="1"/>
      <c r="CP2464" s="1"/>
      <c r="CQ2464" s="1"/>
      <c r="CR2464" s="1"/>
      <c r="CS2464" s="1"/>
      <c r="CT2464" s="1"/>
      <c r="CU2464" s="1"/>
      <c r="CV2464" s="1"/>
      <c r="CW2464" s="1"/>
      <c r="CX2464" s="1"/>
      <c r="CY2464" s="1"/>
      <c r="CZ2464" s="1"/>
      <c r="DA2464" s="1"/>
      <c r="DB2464" s="1"/>
      <c r="DC2464" s="1"/>
      <c r="DD2464" s="1"/>
      <c r="DE2464" s="1"/>
      <c r="DF2464" s="1"/>
      <c r="DG2464" s="1"/>
    </row>
    <row r="2465" spans="1:111" x14ac:dyDescent="0.4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1"/>
      <c r="CI2465" s="1"/>
      <c r="CJ2465" s="1"/>
      <c r="CK2465" s="1"/>
      <c r="CL2465" s="1"/>
      <c r="CM2465" s="1"/>
      <c r="CN2465" s="1"/>
      <c r="CO2465" s="1"/>
      <c r="CP2465" s="1"/>
      <c r="CQ2465" s="1"/>
      <c r="CR2465" s="1"/>
      <c r="CS2465" s="1"/>
      <c r="CT2465" s="1"/>
      <c r="CU2465" s="1"/>
      <c r="CV2465" s="1"/>
      <c r="CW2465" s="1"/>
      <c r="CX2465" s="1"/>
      <c r="CY2465" s="1"/>
      <c r="CZ2465" s="1"/>
      <c r="DA2465" s="1"/>
      <c r="DB2465" s="1"/>
      <c r="DC2465" s="1"/>
      <c r="DD2465" s="1"/>
      <c r="DE2465" s="1"/>
      <c r="DF2465" s="1"/>
      <c r="DG2465" s="1"/>
    </row>
    <row r="2466" spans="1:111" x14ac:dyDescent="0.4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1"/>
      <c r="CI2466" s="1"/>
      <c r="CJ2466" s="1"/>
      <c r="CK2466" s="1"/>
      <c r="CL2466" s="1"/>
      <c r="CM2466" s="1"/>
      <c r="CN2466" s="1"/>
      <c r="CO2466" s="1"/>
      <c r="CP2466" s="1"/>
      <c r="CQ2466" s="1"/>
      <c r="CR2466" s="1"/>
      <c r="CS2466" s="1"/>
      <c r="CT2466" s="1"/>
      <c r="CU2466" s="1"/>
      <c r="CV2466" s="1"/>
      <c r="CW2466" s="1"/>
      <c r="CX2466" s="1"/>
      <c r="CY2466" s="1"/>
      <c r="CZ2466" s="1"/>
      <c r="DA2466" s="1"/>
      <c r="DB2466" s="1"/>
      <c r="DC2466" s="1"/>
      <c r="DD2466" s="1"/>
      <c r="DE2466" s="1"/>
      <c r="DF2466" s="1"/>
      <c r="DG2466" s="1"/>
    </row>
  </sheetData>
  <mergeCells count="12">
    <mergeCell ref="A119:P119"/>
    <mergeCell ref="A120:P120"/>
    <mergeCell ref="A121:P121"/>
    <mergeCell ref="A1:Q1"/>
    <mergeCell ref="A2:Q2"/>
    <mergeCell ref="A3:Q3"/>
    <mergeCell ref="A4:Q4"/>
    <mergeCell ref="A118:P118"/>
    <mergeCell ref="A64:Q64"/>
    <mergeCell ref="A65:Q65"/>
    <mergeCell ref="A66:Q66"/>
    <mergeCell ref="A67:Q67"/>
  </mergeCells>
  <pageMargins left="0.57999999999999996" right="0.5" top="0.37" bottom="0.33" header="0.3" footer="0.3"/>
  <pageSetup scale="78" orientation="landscape" r:id="rId1"/>
  <rowBreaks count="2" manualBreakCount="2">
    <brk id="62" max="16383" man="1"/>
    <brk id="116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05D8-51B1-401A-995B-34651F13C1E3}">
  <dimension ref="B4:G15"/>
  <sheetViews>
    <sheetView zoomScaleNormal="100" workbookViewId="0">
      <selection activeCell="C5" sqref="C5"/>
    </sheetView>
  </sheetViews>
  <sheetFormatPr defaultRowHeight="14.25" x14ac:dyDescent="0.45"/>
  <cols>
    <col min="2" max="2" width="40.73046875" customWidth="1"/>
    <col min="3" max="3" width="18.19921875" customWidth="1"/>
    <col min="4" max="4" width="19.73046875" customWidth="1"/>
    <col min="5" max="5" width="17.265625" customWidth="1"/>
    <col min="6" max="6" width="18.19921875" customWidth="1"/>
    <col min="7" max="7" width="31.796875" customWidth="1"/>
  </cols>
  <sheetData>
    <row r="4" spans="2:7" x14ac:dyDescent="0.45">
      <c r="B4" s="33" t="s">
        <v>89</v>
      </c>
      <c r="C4" s="33" t="s">
        <v>138</v>
      </c>
      <c r="D4" s="33" t="s">
        <v>93</v>
      </c>
      <c r="E4" s="33" t="s">
        <v>94</v>
      </c>
      <c r="F4" s="33" t="s">
        <v>95</v>
      </c>
      <c r="G4" s="33" t="s">
        <v>96</v>
      </c>
    </row>
    <row r="5" spans="2:7" ht="50.25" customHeight="1" x14ac:dyDescent="0.45">
      <c r="B5" s="35" t="s">
        <v>90</v>
      </c>
      <c r="C5" s="34" t="s">
        <v>112</v>
      </c>
      <c r="D5" s="34" t="s">
        <v>97</v>
      </c>
      <c r="E5" s="34" t="s">
        <v>97</v>
      </c>
      <c r="F5" s="34" t="s">
        <v>113</v>
      </c>
      <c r="G5" s="34" t="s">
        <v>98</v>
      </c>
    </row>
    <row r="6" spans="2:7" ht="37.5" customHeight="1" x14ac:dyDescent="0.45">
      <c r="B6" s="35" t="s">
        <v>54</v>
      </c>
      <c r="C6" s="34" t="s">
        <v>114</v>
      </c>
      <c r="D6" s="34" t="s">
        <v>99</v>
      </c>
      <c r="E6" s="34" t="s">
        <v>100</v>
      </c>
      <c r="F6" s="34" t="s">
        <v>116</v>
      </c>
      <c r="G6" s="34" t="s">
        <v>115</v>
      </c>
    </row>
    <row r="7" spans="2:7" ht="37.15" customHeight="1" x14ac:dyDescent="0.45">
      <c r="B7" s="35" t="s">
        <v>137</v>
      </c>
      <c r="C7" s="38" t="s">
        <v>129</v>
      </c>
      <c r="D7" s="34" t="s">
        <v>101</v>
      </c>
      <c r="E7" s="38" t="s">
        <v>130</v>
      </c>
      <c r="F7" s="38" t="s">
        <v>130</v>
      </c>
      <c r="G7" s="34" t="s">
        <v>102</v>
      </c>
    </row>
    <row r="8" spans="2:7" ht="43.5" customHeight="1" x14ac:dyDescent="0.45">
      <c r="B8" s="35" t="s">
        <v>103</v>
      </c>
      <c r="C8" s="37">
        <v>0.41699999999999998</v>
      </c>
      <c r="D8" s="34" t="s">
        <v>118</v>
      </c>
      <c r="E8" s="34" t="s">
        <v>118</v>
      </c>
      <c r="F8" s="34" t="s">
        <v>117</v>
      </c>
      <c r="G8" s="34" t="s">
        <v>119</v>
      </c>
    </row>
    <row r="9" spans="2:7" ht="73.900000000000006" customHeight="1" x14ac:dyDescent="0.45">
      <c r="B9" s="35" t="s">
        <v>111</v>
      </c>
      <c r="C9" s="34" t="s">
        <v>120</v>
      </c>
      <c r="D9" s="34" t="s">
        <v>122</v>
      </c>
      <c r="E9" s="34" t="s">
        <v>121</v>
      </c>
      <c r="F9" s="34" t="s">
        <v>123</v>
      </c>
      <c r="G9" s="34" t="s">
        <v>124</v>
      </c>
    </row>
    <row r="10" spans="2:7" ht="41.65" customHeight="1" x14ac:dyDescent="0.45">
      <c r="B10" s="35" t="s">
        <v>91</v>
      </c>
      <c r="C10" s="38" t="s">
        <v>131</v>
      </c>
      <c r="D10" s="34" t="s">
        <v>104</v>
      </c>
      <c r="E10" s="34" t="s">
        <v>105</v>
      </c>
      <c r="F10" s="38" t="s">
        <v>134</v>
      </c>
      <c r="G10" s="34" t="s">
        <v>125</v>
      </c>
    </row>
    <row r="11" spans="2:7" ht="34.9" customHeight="1" x14ac:dyDescent="0.45">
      <c r="B11" s="35" t="s">
        <v>92</v>
      </c>
      <c r="C11" s="38" t="s">
        <v>132</v>
      </c>
      <c r="D11" s="38" t="s">
        <v>132</v>
      </c>
      <c r="E11" s="34" t="s">
        <v>106</v>
      </c>
      <c r="F11" s="38" t="s">
        <v>133</v>
      </c>
      <c r="G11" s="34" t="s">
        <v>107</v>
      </c>
    </row>
    <row r="12" spans="2:7" ht="40.5" customHeight="1" x14ac:dyDescent="0.45">
      <c r="B12" s="35" t="s">
        <v>87</v>
      </c>
      <c r="C12" s="34" t="s">
        <v>109</v>
      </c>
      <c r="D12" s="36" t="s">
        <v>126</v>
      </c>
      <c r="E12" s="36" t="s">
        <v>127</v>
      </c>
      <c r="F12" s="38" t="s">
        <v>135</v>
      </c>
      <c r="G12" s="34" t="s">
        <v>108</v>
      </c>
    </row>
    <row r="13" spans="2:7" ht="39.75" customHeight="1" x14ac:dyDescent="0.45">
      <c r="B13" s="35" t="s">
        <v>37</v>
      </c>
      <c r="C13" s="34" t="s">
        <v>110</v>
      </c>
      <c r="D13" s="38" t="s">
        <v>135</v>
      </c>
      <c r="E13" s="38" t="s">
        <v>136</v>
      </c>
      <c r="F13" s="38" t="s">
        <v>136</v>
      </c>
      <c r="G13" s="34" t="s">
        <v>128</v>
      </c>
    </row>
    <row r="14" spans="2:7" ht="25.15" customHeight="1" x14ac:dyDescent="0.45">
      <c r="B14" s="35"/>
      <c r="C14" s="36"/>
    </row>
    <row r="15" spans="2:7" ht="18.399999999999999" customHeight="1" x14ac:dyDescent="0.45">
      <c r="B15" s="35"/>
      <c r="C15" s="3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Valuation</vt:lpstr>
      <vt:lpstr>Calculations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A. Vitek</dc:creator>
  <cp:lastModifiedBy>Anirudh Kodali</cp:lastModifiedBy>
  <cp:lastPrinted>2024-07-13T07:39:25Z</cp:lastPrinted>
  <dcterms:created xsi:type="dcterms:W3CDTF">2013-08-15T15:13:53Z</dcterms:created>
  <dcterms:modified xsi:type="dcterms:W3CDTF">2024-08-14T11:12:52Z</dcterms:modified>
</cp:coreProperties>
</file>