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C:\Users\Veliy\Desktop\Research Projects\Zoetis\Flow reactors\MAIN PROJECT\"/>
    </mc:Choice>
  </mc:AlternateContent>
  <xr:revisionPtr revIDLastSave="0" documentId="13_ncr:1_{28232389-4F50-419A-A4E0-7A31C6A266FE}" xr6:coauthVersionLast="47" xr6:coauthVersionMax="47" xr10:uidLastSave="{00000000-0000-0000-0000-000000000000}"/>
  <bookViews>
    <workbookView xWindow="12072" yWindow="0" windowWidth="11064" windowHeight="12336" tabRatio="602" firstSheet="10" activeTab="12" xr2:uid="{00000000-000D-0000-FFFF-FFFF00000000}"/>
  </bookViews>
  <sheets>
    <sheet name="Physical properties" sheetId="6" r:id="rId1"/>
    <sheet name="Solubility" sheetId="1" r:id="rId2"/>
    <sheet name="Rate equation" sheetId="2" r:id="rId3"/>
    <sheet name="Det of rate from RC(1st order)" sheetId="14" r:id="rId4"/>
    <sheet name="Det of rate from RC(2nd order)" sheetId="16" r:id="rId5"/>
    <sheet name="Enthalpy of reaction" sheetId="4" r:id="rId6"/>
    <sheet name="Reactor information" sheetId="8" r:id="rId7"/>
    <sheet name="Friction factor characterizatio" sheetId="15" r:id="rId8"/>
    <sheet name="Pressure drop prediction" sheetId="5" r:id="rId9"/>
    <sheet name="Heat transfer coeff prediction" sheetId="9" r:id="rId10"/>
    <sheet name="Mass transfer coeff prediction" sheetId="10" r:id="rId11"/>
    <sheet name="Process development parameters" sheetId="11" r:id="rId12"/>
    <sheet name="Dynamic Process Model" sheetId="12" r:id="rId13"/>
    <sheet name="Process intensification strateg" sheetId="13" r:id="rId14"/>
  </sheets>
  <externalReferences>
    <externalReference r:id="rId15"/>
  </externalReferences>
  <definedNames>
    <definedName name="Castart">'Dynamic Process Model'!$F$9</definedName>
    <definedName name="timeend">'Dynamic Process Model'!$E$59</definedName>
    <definedName name="timestart">'Dynamic Process Model'!$E$9</definedName>
    <definedName name="Tstart">'Dynamic Process Model'!$G$9</definedName>
    <definedName name="zend">'Dynamic Process Model'!$H$59</definedName>
    <definedName name="zstart">'Dynamic Process Model'!$H$9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4" i="12" l="1"/>
  <c r="B4" i="6"/>
  <c r="B25" i="10"/>
  <c r="B28" i="10"/>
  <c r="B32" i="9"/>
  <c r="B24" i="9"/>
  <c r="B15" i="9"/>
  <c r="B31" i="5"/>
  <c r="Y26" i="1"/>
  <c r="B19" i="12"/>
  <c r="B10" i="12"/>
  <c r="B29" i="10"/>
  <c r="B11" i="11"/>
  <c r="O46" i="9"/>
  <c r="O47" i="9" s="1"/>
  <c r="D11" i="15"/>
  <c r="C14" i="4"/>
  <c r="B40" i="2"/>
  <c r="B42" i="2"/>
  <c r="H33" i="2"/>
  <c r="G33" i="2"/>
  <c r="F33" i="2"/>
  <c r="D34" i="2"/>
  <c r="D33" i="2"/>
  <c r="Z43" i="1"/>
  <c r="W45" i="1"/>
  <c r="B3" i="6"/>
  <c r="G24" i="6" l="1"/>
  <c r="G25" i="6"/>
  <c r="G26" i="6"/>
  <c r="G23" i="6"/>
  <c r="E4" i="14"/>
  <c r="E5" i="16" l="1"/>
  <c r="E4" i="16"/>
  <c r="B1531" i="16"/>
  <c r="B1530" i="16"/>
  <c r="E1530" i="16" s="1"/>
  <c r="F1530" i="16" s="1"/>
  <c r="B1529" i="16"/>
  <c r="B1528" i="16"/>
  <c r="B1527" i="16"/>
  <c r="E1527" i="16" s="1"/>
  <c r="F1527" i="16" s="1"/>
  <c r="B1526" i="16"/>
  <c r="B1525" i="16"/>
  <c r="C1525" i="16" s="1"/>
  <c r="B1524" i="16"/>
  <c r="E1524" i="16" s="1"/>
  <c r="F1524" i="16" s="1"/>
  <c r="B1523" i="16"/>
  <c r="B1522" i="16"/>
  <c r="E1522" i="16" s="1"/>
  <c r="F1522" i="16" s="1"/>
  <c r="B1521" i="16"/>
  <c r="B1520" i="16"/>
  <c r="B1519" i="16"/>
  <c r="B1518" i="16"/>
  <c r="B1517" i="16"/>
  <c r="E1517" i="16" s="1"/>
  <c r="F1517" i="16" s="1"/>
  <c r="B1516" i="16"/>
  <c r="B1515" i="16"/>
  <c r="B1514" i="16"/>
  <c r="E1514" i="16" s="1"/>
  <c r="F1514" i="16" s="1"/>
  <c r="B1513" i="16"/>
  <c r="B1512" i="16"/>
  <c r="E1512" i="16" s="1"/>
  <c r="F1512" i="16" s="1"/>
  <c r="B1511" i="16"/>
  <c r="B1510" i="16"/>
  <c r="B1509" i="16"/>
  <c r="C1509" i="16" s="1"/>
  <c r="B1508" i="16"/>
  <c r="B1507" i="16"/>
  <c r="B1506" i="16"/>
  <c r="E1506" i="16" s="1"/>
  <c r="F1506" i="16" s="1"/>
  <c r="B1505" i="16"/>
  <c r="B1504" i="16"/>
  <c r="E1504" i="16" s="1"/>
  <c r="F1504" i="16" s="1"/>
  <c r="B1503" i="16"/>
  <c r="B1502" i="16"/>
  <c r="B1501" i="16"/>
  <c r="E1501" i="16" s="1"/>
  <c r="F1501" i="16" s="1"/>
  <c r="B1500" i="16"/>
  <c r="B1499" i="16"/>
  <c r="B1498" i="16"/>
  <c r="E1498" i="16" s="1"/>
  <c r="F1498" i="16" s="1"/>
  <c r="B1497" i="16"/>
  <c r="B1496" i="16"/>
  <c r="E1496" i="16" s="1"/>
  <c r="F1496" i="16" s="1"/>
  <c r="B1495" i="16"/>
  <c r="B1494" i="16"/>
  <c r="B1493" i="16"/>
  <c r="C1493" i="16" s="1"/>
  <c r="B1492" i="16"/>
  <c r="B1491" i="16"/>
  <c r="B1490" i="16"/>
  <c r="E1490" i="16" s="1"/>
  <c r="F1490" i="16" s="1"/>
  <c r="B1489" i="16"/>
  <c r="B1488" i="16"/>
  <c r="B1487" i="16"/>
  <c r="B1486" i="16"/>
  <c r="B1485" i="16"/>
  <c r="E1485" i="16" s="1"/>
  <c r="F1485" i="16" s="1"/>
  <c r="B1484" i="16"/>
  <c r="B1483" i="16"/>
  <c r="B1482" i="16"/>
  <c r="E1482" i="16" s="1"/>
  <c r="F1482" i="16" s="1"/>
  <c r="B1481" i="16"/>
  <c r="B1480" i="16"/>
  <c r="E1480" i="16" s="1"/>
  <c r="F1480" i="16" s="1"/>
  <c r="B1479" i="16"/>
  <c r="B1478" i="16"/>
  <c r="B1477" i="16"/>
  <c r="C1477" i="16" s="1"/>
  <c r="B1476" i="16"/>
  <c r="B1475" i="16"/>
  <c r="B1474" i="16"/>
  <c r="E1474" i="16" s="1"/>
  <c r="F1474" i="16" s="1"/>
  <c r="B1473" i="16"/>
  <c r="B1472" i="16"/>
  <c r="B1471" i="16"/>
  <c r="B1470" i="16"/>
  <c r="B1469" i="16"/>
  <c r="E1469" i="16" s="1"/>
  <c r="F1469" i="16" s="1"/>
  <c r="B1468" i="16"/>
  <c r="B1467" i="16"/>
  <c r="B1466" i="16"/>
  <c r="E1466" i="16" s="1"/>
  <c r="F1466" i="16" s="1"/>
  <c r="B1465" i="16"/>
  <c r="B1464" i="16"/>
  <c r="E1464" i="16" s="1"/>
  <c r="F1464" i="16" s="1"/>
  <c r="B1463" i="16"/>
  <c r="B1462" i="16"/>
  <c r="B1461" i="16"/>
  <c r="C1461" i="16" s="1"/>
  <c r="B1460" i="16"/>
  <c r="B1459" i="16"/>
  <c r="B1458" i="16"/>
  <c r="E1458" i="16" s="1"/>
  <c r="F1458" i="16" s="1"/>
  <c r="B1457" i="16"/>
  <c r="B1456" i="16"/>
  <c r="E1456" i="16" s="1"/>
  <c r="F1456" i="16" s="1"/>
  <c r="B1455" i="16"/>
  <c r="B1454" i="16"/>
  <c r="B1453" i="16"/>
  <c r="E1453" i="16" s="1"/>
  <c r="F1453" i="16" s="1"/>
  <c r="B1452" i="16"/>
  <c r="B1451" i="16"/>
  <c r="B1450" i="16"/>
  <c r="E1450" i="16" s="1"/>
  <c r="F1450" i="16" s="1"/>
  <c r="B1449" i="16"/>
  <c r="B1448" i="16"/>
  <c r="E1448" i="16" s="1"/>
  <c r="F1448" i="16" s="1"/>
  <c r="B1447" i="16"/>
  <c r="B1446" i="16"/>
  <c r="B1445" i="16"/>
  <c r="E1445" i="16" s="1"/>
  <c r="F1445" i="16" s="1"/>
  <c r="B1444" i="16"/>
  <c r="B1443" i="16"/>
  <c r="B1442" i="16"/>
  <c r="E1442" i="16" s="1"/>
  <c r="F1442" i="16" s="1"/>
  <c r="B1441" i="16"/>
  <c r="B1440" i="16"/>
  <c r="B1439" i="16"/>
  <c r="B1438" i="16"/>
  <c r="B1437" i="16"/>
  <c r="E1437" i="16" s="1"/>
  <c r="F1437" i="16" s="1"/>
  <c r="B1436" i="16"/>
  <c r="B1435" i="16"/>
  <c r="B1434" i="16"/>
  <c r="E1434" i="16" s="1"/>
  <c r="F1434" i="16" s="1"/>
  <c r="B1433" i="16"/>
  <c r="B1432" i="16"/>
  <c r="E1432" i="16" s="1"/>
  <c r="F1432" i="16" s="1"/>
  <c r="B1431" i="16"/>
  <c r="B1430" i="16"/>
  <c r="B1429" i="16"/>
  <c r="E1429" i="16" s="1"/>
  <c r="F1429" i="16" s="1"/>
  <c r="B1428" i="16"/>
  <c r="B1427" i="16"/>
  <c r="B1426" i="16"/>
  <c r="E1426" i="16" s="1"/>
  <c r="F1426" i="16" s="1"/>
  <c r="B1425" i="16"/>
  <c r="B1424" i="16"/>
  <c r="B1423" i="16"/>
  <c r="B1422" i="16"/>
  <c r="B1421" i="16"/>
  <c r="E1421" i="16" s="1"/>
  <c r="F1421" i="16" s="1"/>
  <c r="B1420" i="16"/>
  <c r="B1419" i="16"/>
  <c r="B1418" i="16"/>
  <c r="E1418" i="16" s="1"/>
  <c r="F1418" i="16" s="1"/>
  <c r="B1417" i="16"/>
  <c r="B1416" i="16"/>
  <c r="E1416" i="16" s="1"/>
  <c r="F1416" i="16" s="1"/>
  <c r="B1415" i="16"/>
  <c r="B1414" i="16"/>
  <c r="B1413" i="16"/>
  <c r="E1413" i="16" s="1"/>
  <c r="F1413" i="16" s="1"/>
  <c r="B1412" i="16"/>
  <c r="B1411" i="16"/>
  <c r="B1410" i="16"/>
  <c r="E1410" i="16" s="1"/>
  <c r="F1410" i="16" s="1"/>
  <c r="B1409" i="16"/>
  <c r="B1408" i="16"/>
  <c r="B1407" i="16"/>
  <c r="B1406" i="16"/>
  <c r="B1405" i="16"/>
  <c r="E1405" i="16" s="1"/>
  <c r="F1405" i="16" s="1"/>
  <c r="B1404" i="16"/>
  <c r="B1403" i="16"/>
  <c r="B1402" i="16"/>
  <c r="E1402" i="16" s="1"/>
  <c r="F1402" i="16" s="1"/>
  <c r="B1401" i="16"/>
  <c r="B1400" i="16"/>
  <c r="E1400" i="16" s="1"/>
  <c r="F1400" i="16" s="1"/>
  <c r="B1399" i="16"/>
  <c r="B1398" i="16"/>
  <c r="B1397" i="16"/>
  <c r="C1397" i="16" s="1"/>
  <c r="B1396" i="16"/>
  <c r="B1395" i="16"/>
  <c r="B1394" i="16"/>
  <c r="E1394" i="16" s="1"/>
  <c r="F1394" i="16" s="1"/>
  <c r="B1393" i="16"/>
  <c r="B1392" i="16"/>
  <c r="B1391" i="16"/>
  <c r="B1390" i="16"/>
  <c r="B1389" i="16"/>
  <c r="E1389" i="16" s="1"/>
  <c r="F1389" i="16" s="1"/>
  <c r="B1388" i="16"/>
  <c r="B1387" i="16"/>
  <c r="B1386" i="16"/>
  <c r="E1386" i="16" s="1"/>
  <c r="F1386" i="16" s="1"/>
  <c r="B1385" i="16"/>
  <c r="B1384" i="16"/>
  <c r="E1384" i="16" s="1"/>
  <c r="F1384" i="16" s="1"/>
  <c r="B1383" i="16"/>
  <c r="B1382" i="16"/>
  <c r="B1381" i="16"/>
  <c r="C1381" i="16" s="1"/>
  <c r="B1380" i="16"/>
  <c r="B1379" i="16"/>
  <c r="B1378" i="16"/>
  <c r="E1378" i="16" s="1"/>
  <c r="F1378" i="16" s="1"/>
  <c r="B1377" i="16"/>
  <c r="B1376" i="16"/>
  <c r="E1376" i="16" s="1"/>
  <c r="F1376" i="16" s="1"/>
  <c r="B1375" i="16"/>
  <c r="B1374" i="16"/>
  <c r="B1373" i="16"/>
  <c r="E1373" i="16" s="1"/>
  <c r="F1373" i="16" s="1"/>
  <c r="B1372" i="16"/>
  <c r="B1371" i="16"/>
  <c r="B1370" i="16"/>
  <c r="E1370" i="16" s="1"/>
  <c r="F1370" i="16" s="1"/>
  <c r="B1369" i="16"/>
  <c r="B1368" i="16"/>
  <c r="E1368" i="16" s="1"/>
  <c r="F1368" i="16" s="1"/>
  <c r="B1367" i="16"/>
  <c r="B1366" i="16"/>
  <c r="B1365" i="16"/>
  <c r="C1365" i="16" s="1"/>
  <c r="B1364" i="16"/>
  <c r="B1363" i="16"/>
  <c r="B1362" i="16"/>
  <c r="E1362" i="16" s="1"/>
  <c r="F1362" i="16" s="1"/>
  <c r="B1361" i="16"/>
  <c r="B1360" i="16"/>
  <c r="B1359" i="16"/>
  <c r="B1358" i="16"/>
  <c r="B1357" i="16"/>
  <c r="E1357" i="16" s="1"/>
  <c r="F1357" i="16" s="1"/>
  <c r="B1356" i="16"/>
  <c r="B1355" i="16"/>
  <c r="B1354" i="16"/>
  <c r="E1354" i="16" s="1"/>
  <c r="F1354" i="16" s="1"/>
  <c r="B1353" i="16"/>
  <c r="B1352" i="16"/>
  <c r="E1352" i="16" s="1"/>
  <c r="F1352" i="16" s="1"/>
  <c r="B1351" i="16"/>
  <c r="B1350" i="16"/>
  <c r="B1349" i="16"/>
  <c r="C1349" i="16" s="1"/>
  <c r="B1348" i="16"/>
  <c r="B1347" i="16"/>
  <c r="B1346" i="16"/>
  <c r="E1346" i="16" s="1"/>
  <c r="F1346" i="16" s="1"/>
  <c r="B1345" i="16"/>
  <c r="B1344" i="16"/>
  <c r="B1343" i="16"/>
  <c r="B1342" i="16"/>
  <c r="B1341" i="16"/>
  <c r="E1341" i="16" s="1"/>
  <c r="F1341" i="16" s="1"/>
  <c r="B1340" i="16"/>
  <c r="B1339" i="16"/>
  <c r="B1338" i="16"/>
  <c r="E1338" i="16" s="1"/>
  <c r="F1338" i="16" s="1"/>
  <c r="B1337" i="16"/>
  <c r="B1336" i="16"/>
  <c r="E1336" i="16" s="1"/>
  <c r="F1336" i="16" s="1"/>
  <c r="B1335" i="16"/>
  <c r="B1334" i="16"/>
  <c r="B1333" i="16"/>
  <c r="C1333" i="16" s="1"/>
  <c r="B1332" i="16"/>
  <c r="B1331" i="16"/>
  <c r="B1330" i="16"/>
  <c r="E1330" i="16" s="1"/>
  <c r="F1330" i="16" s="1"/>
  <c r="B1329" i="16"/>
  <c r="B1328" i="16"/>
  <c r="E1328" i="16" s="1"/>
  <c r="F1328" i="16" s="1"/>
  <c r="B1327" i="16"/>
  <c r="B1326" i="16"/>
  <c r="B1325" i="16"/>
  <c r="E1325" i="16" s="1"/>
  <c r="F1325" i="16" s="1"/>
  <c r="B1324" i="16"/>
  <c r="B1323" i="16"/>
  <c r="B1322" i="16"/>
  <c r="E1322" i="16" s="1"/>
  <c r="F1322" i="16" s="1"/>
  <c r="B1321" i="16"/>
  <c r="B1320" i="16"/>
  <c r="E1320" i="16" s="1"/>
  <c r="F1320" i="16" s="1"/>
  <c r="B1319" i="16"/>
  <c r="B1318" i="16"/>
  <c r="B1317" i="16"/>
  <c r="E1317" i="16" s="1"/>
  <c r="F1317" i="16" s="1"/>
  <c r="B1316" i="16"/>
  <c r="B1315" i="16"/>
  <c r="B1314" i="16"/>
  <c r="E1314" i="16" s="1"/>
  <c r="F1314" i="16" s="1"/>
  <c r="B1313" i="16"/>
  <c r="B1312" i="16"/>
  <c r="B1311" i="16"/>
  <c r="B1310" i="16"/>
  <c r="B1309" i="16"/>
  <c r="B1308" i="16"/>
  <c r="B1307" i="16"/>
  <c r="B1306" i="16"/>
  <c r="E1306" i="16" s="1"/>
  <c r="F1306" i="16" s="1"/>
  <c r="B1305" i="16"/>
  <c r="B1304" i="16"/>
  <c r="E1304" i="16" s="1"/>
  <c r="F1304" i="16" s="1"/>
  <c r="B1303" i="16"/>
  <c r="B1302" i="16"/>
  <c r="B1301" i="16"/>
  <c r="C1301" i="16" s="1"/>
  <c r="B1300" i="16"/>
  <c r="B1299" i="16"/>
  <c r="B1298" i="16"/>
  <c r="E1298" i="16" s="1"/>
  <c r="F1298" i="16" s="1"/>
  <c r="B1297" i="16"/>
  <c r="B1296" i="16"/>
  <c r="E1296" i="16" s="1"/>
  <c r="F1296" i="16" s="1"/>
  <c r="B1295" i="16"/>
  <c r="B1294" i="16"/>
  <c r="B1293" i="16"/>
  <c r="B1292" i="16"/>
  <c r="B1291" i="16"/>
  <c r="B1290" i="16"/>
  <c r="E1290" i="16" s="1"/>
  <c r="F1290" i="16" s="1"/>
  <c r="B1289" i="16"/>
  <c r="B1288" i="16"/>
  <c r="E1288" i="16" s="1"/>
  <c r="F1288" i="16" s="1"/>
  <c r="B1287" i="16"/>
  <c r="B1286" i="16"/>
  <c r="B1285" i="16"/>
  <c r="C1285" i="16" s="1"/>
  <c r="B1284" i="16"/>
  <c r="B1283" i="16"/>
  <c r="B1282" i="16"/>
  <c r="E1282" i="16" s="1"/>
  <c r="F1282" i="16" s="1"/>
  <c r="B1281" i="16"/>
  <c r="B1280" i="16"/>
  <c r="E1280" i="16" s="1"/>
  <c r="F1280" i="16" s="1"/>
  <c r="B1279" i="16"/>
  <c r="B1278" i="16"/>
  <c r="B1277" i="16"/>
  <c r="B1276" i="16"/>
  <c r="B1275" i="16"/>
  <c r="B1274" i="16"/>
  <c r="E1274" i="16" s="1"/>
  <c r="F1274" i="16" s="1"/>
  <c r="B1273" i="16"/>
  <c r="B1272" i="16"/>
  <c r="E1272" i="16" s="1"/>
  <c r="F1272" i="16" s="1"/>
  <c r="B1271" i="16"/>
  <c r="B1270" i="16"/>
  <c r="B1269" i="16"/>
  <c r="C1269" i="16" s="1"/>
  <c r="B1268" i="16"/>
  <c r="B1267" i="16"/>
  <c r="E1267" i="16" s="1"/>
  <c r="F1267" i="16" s="1"/>
  <c r="B1266" i="16"/>
  <c r="E1266" i="16" s="1"/>
  <c r="F1266" i="16" s="1"/>
  <c r="B1265" i="16"/>
  <c r="B1264" i="16"/>
  <c r="E1264" i="16" s="1"/>
  <c r="F1264" i="16" s="1"/>
  <c r="B1263" i="16"/>
  <c r="B1262" i="16"/>
  <c r="B1261" i="16"/>
  <c r="B1260" i="16"/>
  <c r="B1259" i="16"/>
  <c r="B1258" i="16"/>
  <c r="E1258" i="16" s="1"/>
  <c r="F1258" i="16" s="1"/>
  <c r="B1257" i="16"/>
  <c r="B1256" i="16"/>
  <c r="E1256" i="16" s="1"/>
  <c r="F1256" i="16" s="1"/>
  <c r="B1255" i="16"/>
  <c r="B1254" i="16"/>
  <c r="B1253" i="16"/>
  <c r="C1253" i="16" s="1"/>
  <c r="B1252" i="16"/>
  <c r="B1251" i="16"/>
  <c r="B1250" i="16"/>
  <c r="E1250" i="16" s="1"/>
  <c r="F1250" i="16" s="1"/>
  <c r="B1249" i="16"/>
  <c r="B1248" i="16"/>
  <c r="B1247" i="16"/>
  <c r="B1246" i="16"/>
  <c r="B1245" i="16"/>
  <c r="B1244" i="16"/>
  <c r="B1243" i="16"/>
  <c r="B1242" i="16"/>
  <c r="E1242" i="16" s="1"/>
  <c r="F1242" i="16" s="1"/>
  <c r="B1241" i="16"/>
  <c r="B1240" i="16"/>
  <c r="E1240" i="16" s="1"/>
  <c r="F1240" i="16" s="1"/>
  <c r="B1239" i="16"/>
  <c r="B1238" i="16"/>
  <c r="B1237" i="16"/>
  <c r="C1237" i="16" s="1"/>
  <c r="B1236" i="16"/>
  <c r="B1235" i="16"/>
  <c r="B1234" i="16"/>
  <c r="E1234" i="16" s="1"/>
  <c r="F1234" i="16" s="1"/>
  <c r="B1233" i="16"/>
  <c r="B1232" i="16"/>
  <c r="E1232" i="16" s="1"/>
  <c r="F1232" i="16" s="1"/>
  <c r="B1231" i="16"/>
  <c r="B1230" i="16"/>
  <c r="B1229" i="16"/>
  <c r="B1228" i="16"/>
  <c r="B1227" i="16"/>
  <c r="B1226" i="16"/>
  <c r="B1225" i="16"/>
  <c r="B1224" i="16"/>
  <c r="E1224" i="16" s="1"/>
  <c r="F1224" i="16" s="1"/>
  <c r="B1223" i="16"/>
  <c r="B1222" i="16"/>
  <c r="B1221" i="16"/>
  <c r="C1221" i="16" s="1"/>
  <c r="B1220" i="16"/>
  <c r="B1219" i="16"/>
  <c r="B1218" i="16"/>
  <c r="E1218" i="16" s="1"/>
  <c r="F1218" i="16" s="1"/>
  <c r="B1217" i="16"/>
  <c r="B1216" i="16"/>
  <c r="E1216" i="16" s="1"/>
  <c r="F1216" i="16" s="1"/>
  <c r="B1215" i="16"/>
  <c r="B1214" i="16"/>
  <c r="B1213" i="16"/>
  <c r="B1212" i="16"/>
  <c r="B1211" i="16"/>
  <c r="B1210" i="16"/>
  <c r="E1210" i="16" s="1"/>
  <c r="F1210" i="16" s="1"/>
  <c r="B1209" i="16"/>
  <c r="B1208" i="16"/>
  <c r="E1208" i="16" s="1"/>
  <c r="F1208" i="16" s="1"/>
  <c r="B1207" i="16"/>
  <c r="B1206" i="16"/>
  <c r="B1205" i="16"/>
  <c r="C1205" i="16" s="1"/>
  <c r="B1204" i="16"/>
  <c r="B1203" i="16"/>
  <c r="E1203" i="16" s="1"/>
  <c r="F1203" i="16" s="1"/>
  <c r="B1202" i="16"/>
  <c r="E1202" i="16" s="1"/>
  <c r="F1202" i="16" s="1"/>
  <c r="B1201" i="16"/>
  <c r="B1200" i="16"/>
  <c r="E1200" i="16" s="1"/>
  <c r="F1200" i="16" s="1"/>
  <c r="B1199" i="16"/>
  <c r="B1198" i="16"/>
  <c r="B1197" i="16"/>
  <c r="B1196" i="16"/>
  <c r="B1195" i="16"/>
  <c r="B1194" i="16"/>
  <c r="E1194" i="16" s="1"/>
  <c r="F1194" i="16" s="1"/>
  <c r="B1193" i="16"/>
  <c r="B1192" i="16"/>
  <c r="E1192" i="16" s="1"/>
  <c r="F1192" i="16" s="1"/>
  <c r="B1191" i="16"/>
  <c r="B1190" i="16"/>
  <c r="B1189" i="16"/>
  <c r="C1189" i="16" s="1"/>
  <c r="B1188" i="16"/>
  <c r="B1187" i="16"/>
  <c r="B1186" i="16"/>
  <c r="E1186" i="16" s="1"/>
  <c r="F1186" i="16" s="1"/>
  <c r="B1185" i="16"/>
  <c r="B1184" i="16"/>
  <c r="E1184" i="16" s="1"/>
  <c r="F1184" i="16" s="1"/>
  <c r="B1183" i="16"/>
  <c r="B1182" i="16"/>
  <c r="B1181" i="16"/>
  <c r="B1180" i="16"/>
  <c r="B1179" i="16"/>
  <c r="B1178" i="16"/>
  <c r="E1178" i="16" s="1"/>
  <c r="F1178" i="16" s="1"/>
  <c r="B1177" i="16"/>
  <c r="B1176" i="16"/>
  <c r="E1176" i="16" s="1"/>
  <c r="F1176" i="16" s="1"/>
  <c r="B1175" i="16"/>
  <c r="B1174" i="16"/>
  <c r="B1173" i="16"/>
  <c r="C1173" i="16" s="1"/>
  <c r="B1172" i="16"/>
  <c r="B1171" i="16"/>
  <c r="B1170" i="16"/>
  <c r="E1170" i="16" s="1"/>
  <c r="F1170" i="16" s="1"/>
  <c r="B1169" i="16"/>
  <c r="B1168" i="16"/>
  <c r="E1168" i="16" s="1"/>
  <c r="F1168" i="16" s="1"/>
  <c r="B1167" i="16"/>
  <c r="B1166" i="16"/>
  <c r="B1165" i="16"/>
  <c r="B1164" i="16"/>
  <c r="B1163" i="16"/>
  <c r="B1162" i="16"/>
  <c r="B1161" i="16"/>
  <c r="B1160" i="16"/>
  <c r="E1160" i="16" s="1"/>
  <c r="F1160" i="16" s="1"/>
  <c r="B1159" i="16"/>
  <c r="B1158" i="16"/>
  <c r="B1157" i="16"/>
  <c r="C1157" i="16" s="1"/>
  <c r="B1156" i="16"/>
  <c r="B1155" i="16"/>
  <c r="B1154" i="16"/>
  <c r="E1154" i="16" s="1"/>
  <c r="F1154" i="16" s="1"/>
  <c r="B1153" i="16"/>
  <c r="B1152" i="16"/>
  <c r="E1152" i="16" s="1"/>
  <c r="F1152" i="16" s="1"/>
  <c r="B1151" i="16"/>
  <c r="B1150" i="16"/>
  <c r="B1149" i="16"/>
  <c r="B1148" i="16"/>
  <c r="B1147" i="16"/>
  <c r="B1146" i="16"/>
  <c r="E1146" i="16" s="1"/>
  <c r="F1146" i="16" s="1"/>
  <c r="B1145" i="16"/>
  <c r="B1144" i="16"/>
  <c r="E1144" i="16" s="1"/>
  <c r="F1144" i="16" s="1"/>
  <c r="B1143" i="16"/>
  <c r="B1142" i="16"/>
  <c r="B1141" i="16"/>
  <c r="C1141" i="16" s="1"/>
  <c r="B1140" i="16"/>
  <c r="B1139" i="16"/>
  <c r="E1139" i="16" s="1"/>
  <c r="F1139" i="16" s="1"/>
  <c r="B1138" i="16"/>
  <c r="E1138" i="16" s="1"/>
  <c r="F1138" i="16" s="1"/>
  <c r="B1137" i="16"/>
  <c r="B1136" i="16"/>
  <c r="E1136" i="16" s="1"/>
  <c r="F1136" i="16" s="1"/>
  <c r="B1135" i="16"/>
  <c r="B1134" i="16"/>
  <c r="B1133" i="16"/>
  <c r="B1132" i="16"/>
  <c r="B1131" i="16"/>
  <c r="B1130" i="16"/>
  <c r="E1130" i="16" s="1"/>
  <c r="F1130" i="16" s="1"/>
  <c r="B1129" i="16"/>
  <c r="B1128" i="16"/>
  <c r="E1128" i="16" s="1"/>
  <c r="F1128" i="16" s="1"/>
  <c r="B1127" i="16"/>
  <c r="B1126" i="16"/>
  <c r="B1125" i="16"/>
  <c r="C1125" i="16" s="1"/>
  <c r="B1124" i="16"/>
  <c r="B1123" i="16"/>
  <c r="B1122" i="16"/>
  <c r="E1122" i="16" s="1"/>
  <c r="F1122" i="16" s="1"/>
  <c r="B1121" i="16"/>
  <c r="B1120" i="16"/>
  <c r="B1119" i="16"/>
  <c r="B1118" i="16"/>
  <c r="B1117" i="16"/>
  <c r="B1116" i="16"/>
  <c r="B1115" i="16"/>
  <c r="B1114" i="16"/>
  <c r="E1114" i="16" s="1"/>
  <c r="F1114" i="16" s="1"/>
  <c r="B1113" i="16"/>
  <c r="B1112" i="16"/>
  <c r="E1112" i="16" s="1"/>
  <c r="F1112" i="16" s="1"/>
  <c r="B1111" i="16"/>
  <c r="B1110" i="16"/>
  <c r="B1109" i="16"/>
  <c r="C1109" i="16" s="1"/>
  <c r="B1108" i="16"/>
  <c r="B1107" i="16"/>
  <c r="B1106" i="16"/>
  <c r="E1106" i="16" s="1"/>
  <c r="F1106" i="16" s="1"/>
  <c r="B1105" i="16"/>
  <c r="B1104" i="16"/>
  <c r="E1104" i="16" s="1"/>
  <c r="F1104" i="16" s="1"/>
  <c r="B1103" i="16"/>
  <c r="B1102" i="16"/>
  <c r="B1101" i="16"/>
  <c r="B1100" i="16"/>
  <c r="B1099" i="16"/>
  <c r="B1098" i="16"/>
  <c r="E1098" i="16" s="1"/>
  <c r="F1098" i="16" s="1"/>
  <c r="B1097" i="16"/>
  <c r="B1096" i="16"/>
  <c r="E1096" i="16" s="1"/>
  <c r="F1096" i="16" s="1"/>
  <c r="B1095" i="16"/>
  <c r="B1094" i="16"/>
  <c r="B1093" i="16"/>
  <c r="B1092" i="16"/>
  <c r="B1091" i="16"/>
  <c r="B1090" i="16"/>
  <c r="E1090" i="16" s="1"/>
  <c r="F1090" i="16" s="1"/>
  <c r="B1089" i="16"/>
  <c r="C1089" i="16" s="1"/>
  <c r="B1088" i="16"/>
  <c r="E1088" i="16" s="1"/>
  <c r="F1088" i="16" s="1"/>
  <c r="B1087" i="16"/>
  <c r="B1086" i="16"/>
  <c r="B1085" i="16"/>
  <c r="B1084" i="16"/>
  <c r="B1083" i="16"/>
  <c r="B1082" i="16"/>
  <c r="E1082" i="16" s="1"/>
  <c r="F1082" i="16" s="1"/>
  <c r="B1081" i="16"/>
  <c r="B1080" i="16"/>
  <c r="E1080" i="16" s="1"/>
  <c r="F1080" i="16" s="1"/>
  <c r="B1079" i="16"/>
  <c r="B1078" i="16"/>
  <c r="B1077" i="16"/>
  <c r="B1076" i="16"/>
  <c r="B1075" i="16"/>
  <c r="E1075" i="16" s="1"/>
  <c r="F1075" i="16" s="1"/>
  <c r="B1074" i="16"/>
  <c r="E1074" i="16" s="1"/>
  <c r="F1074" i="16" s="1"/>
  <c r="B1073" i="16"/>
  <c r="B1072" i="16"/>
  <c r="E1072" i="16" s="1"/>
  <c r="F1072" i="16" s="1"/>
  <c r="B1071" i="16"/>
  <c r="B1070" i="16"/>
  <c r="B1069" i="16"/>
  <c r="B1068" i="16"/>
  <c r="B1067" i="16"/>
  <c r="B1066" i="16"/>
  <c r="E1066" i="16" s="1"/>
  <c r="F1066" i="16" s="1"/>
  <c r="B1065" i="16"/>
  <c r="B1064" i="16"/>
  <c r="E1064" i="16" s="1"/>
  <c r="F1064" i="16" s="1"/>
  <c r="B1063" i="16"/>
  <c r="B1062" i="16"/>
  <c r="B1061" i="16"/>
  <c r="B1060" i="16"/>
  <c r="B1059" i="16"/>
  <c r="B1058" i="16"/>
  <c r="E1058" i="16" s="1"/>
  <c r="F1058" i="16" s="1"/>
  <c r="B1057" i="16"/>
  <c r="B1056" i="16"/>
  <c r="B1055" i="16"/>
  <c r="B1054" i="16"/>
  <c r="B1053" i="16"/>
  <c r="B1052" i="16"/>
  <c r="B1051" i="16"/>
  <c r="B1050" i="16"/>
  <c r="E1050" i="16" s="1"/>
  <c r="F1050" i="16" s="1"/>
  <c r="B1049" i="16"/>
  <c r="B1048" i="16"/>
  <c r="E1048" i="16" s="1"/>
  <c r="F1048" i="16" s="1"/>
  <c r="B1047" i="16"/>
  <c r="B1046" i="16"/>
  <c r="B1045" i="16"/>
  <c r="B1044" i="16"/>
  <c r="B1043" i="16"/>
  <c r="B1042" i="16"/>
  <c r="E1042" i="16" s="1"/>
  <c r="F1042" i="16" s="1"/>
  <c r="B1041" i="16"/>
  <c r="B1040" i="16"/>
  <c r="E1040" i="16" s="1"/>
  <c r="F1040" i="16" s="1"/>
  <c r="B1039" i="16"/>
  <c r="B1038" i="16"/>
  <c r="B1037" i="16"/>
  <c r="B1036" i="16"/>
  <c r="B1035" i="16"/>
  <c r="B1034" i="16"/>
  <c r="B1033" i="16"/>
  <c r="B1032" i="16"/>
  <c r="E1032" i="16" s="1"/>
  <c r="F1032" i="16" s="1"/>
  <c r="B1031" i="16"/>
  <c r="B1030" i="16"/>
  <c r="B1029" i="16"/>
  <c r="B1028" i="16"/>
  <c r="B1027" i="16"/>
  <c r="B1026" i="16"/>
  <c r="E1026" i="16" s="1"/>
  <c r="F1026" i="16" s="1"/>
  <c r="B1025" i="16"/>
  <c r="B1024" i="16"/>
  <c r="E1024" i="16" s="1"/>
  <c r="F1024" i="16" s="1"/>
  <c r="B1023" i="16"/>
  <c r="B1022" i="16"/>
  <c r="B1021" i="16"/>
  <c r="B1020" i="16"/>
  <c r="B1019" i="16"/>
  <c r="B1018" i="16"/>
  <c r="E1018" i="16" s="1"/>
  <c r="F1018" i="16" s="1"/>
  <c r="B1017" i="16"/>
  <c r="B1016" i="16"/>
  <c r="E1016" i="16" s="1"/>
  <c r="F1016" i="16" s="1"/>
  <c r="B1015" i="16"/>
  <c r="B1014" i="16"/>
  <c r="B1013" i="16"/>
  <c r="B1012" i="16"/>
  <c r="B1011" i="16"/>
  <c r="E1011" i="16" s="1"/>
  <c r="F1011" i="16" s="1"/>
  <c r="B1010" i="16"/>
  <c r="E1010" i="16" s="1"/>
  <c r="F1010" i="16" s="1"/>
  <c r="B1009" i="16"/>
  <c r="B1008" i="16"/>
  <c r="E1008" i="16" s="1"/>
  <c r="F1008" i="16" s="1"/>
  <c r="B1007" i="16"/>
  <c r="B1006" i="16"/>
  <c r="B1005" i="16"/>
  <c r="B1004" i="16"/>
  <c r="B1003" i="16"/>
  <c r="B1002" i="16"/>
  <c r="E1002" i="16" s="1"/>
  <c r="F1002" i="16" s="1"/>
  <c r="B1001" i="16"/>
  <c r="B1000" i="16"/>
  <c r="E1000" i="16" s="1"/>
  <c r="F1000" i="16" s="1"/>
  <c r="B999" i="16"/>
  <c r="B998" i="16"/>
  <c r="B997" i="16"/>
  <c r="B996" i="16"/>
  <c r="B995" i="16"/>
  <c r="B994" i="16"/>
  <c r="E994" i="16" s="1"/>
  <c r="F994" i="16" s="1"/>
  <c r="B993" i="16"/>
  <c r="B992" i="16"/>
  <c r="B991" i="16"/>
  <c r="B990" i="16"/>
  <c r="B989" i="16"/>
  <c r="B988" i="16"/>
  <c r="B987" i="16"/>
  <c r="B986" i="16"/>
  <c r="E986" i="16" s="1"/>
  <c r="F986" i="16" s="1"/>
  <c r="B985" i="16"/>
  <c r="B984" i="16"/>
  <c r="E984" i="16" s="1"/>
  <c r="F984" i="16" s="1"/>
  <c r="B983" i="16"/>
  <c r="B982" i="16"/>
  <c r="B981" i="16"/>
  <c r="B980" i="16"/>
  <c r="B979" i="16"/>
  <c r="B978" i="16"/>
  <c r="E978" i="16" s="1"/>
  <c r="F978" i="16" s="1"/>
  <c r="B977" i="16"/>
  <c r="B976" i="16"/>
  <c r="E976" i="16" s="1"/>
  <c r="F976" i="16" s="1"/>
  <c r="B975" i="16"/>
  <c r="B974" i="16"/>
  <c r="B973" i="16"/>
  <c r="B972" i="16"/>
  <c r="B971" i="16"/>
  <c r="B970" i="16"/>
  <c r="B969" i="16"/>
  <c r="B968" i="16"/>
  <c r="E968" i="16" s="1"/>
  <c r="F968" i="16" s="1"/>
  <c r="B967" i="16"/>
  <c r="B966" i="16"/>
  <c r="B965" i="16"/>
  <c r="B964" i="16"/>
  <c r="B963" i="16"/>
  <c r="B962" i="16"/>
  <c r="E962" i="16" s="1"/>
  <c r="F962" i="16" s="1"/>
  <c r="B961" i="16"/>
  <c r="B960" i="16"/>
  <c r="E960" i="16" s="1"/>
  <c r="F960" i="16" s="1"/>
  <c r="B959" i="16"/>
  <c r="B958" i="16"/>
  <c r="B957" i="16"/>
  <c r="B956" i="16"/>
  <c r="B955" i="16"/>
  <c r="B954" i="16"/>
  <c r="E954" i="16" s="1"/>
  <c r="F954" i="16" s="1"/>
  <c r="B953" i="16"/>
  <c r="B952" i="16"/>
  <c r="E952" i="16" s="1"/>
  <c r="F952" i="16" s="1"/>
  <c r="B951" i="16"/>
  <c r="B950" i="16"/>
  <c r="B949" i="16"/>
  <c r="B948" i="16"/>
  <c r="B947" i="16"/>
  <c r="E947" i="16" s="1"/>
  <c r="F947" i="16" s="1"/>
  <c r="B946" i="16"/>
  <c r="E946" i="16" s="1"/>
  <c r="F946" i="16" s="1"/>
  <c r="B945" i="16"/>
  <c r="B944" i="16"/>
  <c r="E944" i="16" s="1"/>
  <c r="F944" i="16" s="1"/>
  <c r="B943" i="16"/>
  <c r="B942" i="16"/>
  <c r="B941" i="16"/>
  <c r="B940" i="16"/>
  <c r="B939" i="16"/>
  <c r="B938" i="16"/>
  <c r="E938" i="16" s="1"/>
  <c r="F938" i="16" s="1"/>
  <c r="B937" i="16"/>
  <c r="B936" i="16"/>
  <c r="E936" i="16" s="1"/>
  <c r="F936" i="16" s="1"/>
  <c r="B935" i="16"/>
  <c r="B934" i="16"/>
  <c r="B933" i="16"/>
  <c r="B932" i="16"/>
  <c r="B931" i="16"/>
  <c r="B930" i="16"/>
  <c r="E930" i="16" s="1"/>
  <c r="F930" i="16" s="1"/>
  <c r="B929" i="16"/>
  <c r="B928" i="16"/>
  <c r="E928" i="16" s="1"/>
  <c r="F928" i="16" s="1"/>
  <c r="B927" i="16"/>
  <c r="B926" i="16"/>
  <c r="B925" i="16"/>
  <c r="B924" i="16"/>
  <c r="B923" i="16"/>
  <c r="B922" i="16"/>
  <c r="E922" i="16" s="1"/>
  <c r="F922" i="16" s="1"/>
  <c r="B921" i="16"/>
  <c r="B920" i="16"/>
  <c r="E920" i="16" s="1"/>
  <c r="F920" i="16" s="1"/>
  <c r="B919" i="16"/>
  <c r="B918" i="16"/>
  <c r="B917" i="16"/>
  <c r="B916" i="16"/>
  <c r="B915" i="16"/>
  <c r="B914" i="16"/>
  <c r="E914" i="16" s="1"/>
  <c r="F914" i="16" s="1"/>
  <c r="B913" i="16"/>
  <c r="B912" i="16"/>
  <c r="E912" i="16" s="1"/>
  <c r="F912" i="16" s="1"/>
  <c r="B911" i="16"/>
  <c r="B910" i="16"/>
  <c r="B909" i="16"/>
  <c r="B908" i="16"/>
  <c r="C908" i="16" s="1"/>
  <c r="B907" i="16"/>
  <c r="B906" i="16"/>
  <c r="B905" i="16"/>
  <c r="B904" i="16"/>
  <c r="E904" i="16" s="1"/>
  <c r="F904" i="16" s="1"/>
  <c r="B903" i="16"/>
  <c r="B902" i="16"/>
  <c r="B901" i="16"/>
  <c r="B900" i="16"/>
  <c r="B899" i="16"/>
  <c r="B898" i="16"/>
  <c r="E898" i="16" s="1"/>
  <c r="F898" i="16" s="1"/>
  <c r="B897" i="16"/>
  <c r="B896" i="16"/>
  <c r="E896" i="16" s="1"/>
  <c r="F896" i="16" s="1"/>
  <c r="B895" i="16"/>
  <c r="B894" i="16"/>
  <c r="B893" i="16"/>
  <c r="B892" i="16"/>
  <c r="B891" i="16"/>
  <c r="B890" i="16"/>
  <c r="E890" i="16" s="1"/>
  <c r="F890" i="16" s="1"/>
  <c r="B889" i="16"/>
  <c r="B888" i="16"/>
  <c r="E888" i="16" s="1"/>
  <c r="F888" i="16" s="1"/>
  <c r="B887" i="16"/>
  <c r="B886" i="16"/>
  <c r="B885" i="16"/>
  <c r="B884" i="16"/>
  <c r="B883" i="16"/>
  <c r="E883" i="16" s="1"/>
  <c r="F883" i="16" s="1"/>
  <c r="B882" i="16"/>
  <c r="E882" i="16" s="1"/>
  <c r="F882" i="16" s="1"/>
  <c r="B881" i="16"/>
  <c r="B880" i="16"/>
  <c r="E880" i="16" s="1"/>
  <c r="F880" i="16" s="1"/>
  <c r="B879" i="16"/>
  <c r="B878" i="16"/>
  <c r="B877" i="16"/>
  <c r="B876" i="16"/>
  <c r="B875" i="16"/>
  <c r="B874" i="16"/>
  <c r="E874" i="16" s="1"/>
  <c r="F874" i="16" s="1"/>
  <c r="B873" i="16"/>
  <c r="B872" i="16"/>
  <c r="E872" i="16" s="1"/>
  <c r="F872" i="16" s="1"/>
  <c r="B871" i="16"/>
  <c r="B870" i="16"/>
  <c r="B869" i="16"/>
  <c r="B868" i="16"/>
  <c r="B867" i="16"/>
  <c r="B866" i="16"/>
  <c r="E866" i="16" s="1"/>
  <c r="F866" i="16" s="1"/>
  <c r="B865" i="16"/>
  <c r="B864" i="16"/>
  <c r="B863" i="16"/>
  <c r="B862" i="16"/>
  <c r="B861" i="16"/>
  <c r="B860" i="16"/>
  <c r="B859" i="16"/>
  <c r="B858" i="16"/>
  <c r="E858" i="16" s="1"/>
  <c r="F858" i="16" s="1"/>
  <c r="B857" i="16"/>
  <c r="B856" i="16"/>
  <c r="E856" i="16" s="1"/>
  <c r="F856" i="16" s="1"/>
  <c r="B855" i="16"/>
  <c r="B854" i="16"/>
  <c r="B853" i="16"/>
  <c r="B852" i="16"/>
  <c r="B851" i="16"/>
  <c r="B850" i="16"/>
  <c r="E850" i="16" s="1"/>
  <c r="F850" i="16" s="1"/>
  <c r="B849" i="16"/>
  <c r="B848" i="16"/>
  <c r="E848" i="16" s="1"/>
  <c r="F848" i="16" s="1"/>
  <c r="B847" i="16"/>
  <c r="B846" i="16"/>
  <c r="B845" i="16"/>
  <c r="B844" i="16"/>
  <c r="B843" i="16"/>
  <c r="B842" i="16"/>
  <c r="E842" i="16" s="1"/>
  <c r="F842" i="16" s="1"/>
  <c r="B841" i="16"/>
  <c r="B840" i="16"/>
  <c r="E840" i="16" s="1"/>
  <c r="F840" i="16" s="1"/>
  <c r="B839" i="16"/>
  <c r="B838" i="16"/>
  <c r="B837" i="16"/>
  <c r="B836" i="16"/>
  <c r="B835" i="16"/>
  <c r="B834" i="16"/>
  <c r="E834" i="16" s="1"/>
  <c r="F834" i="16" s="1"/>
  <c r="B833" i="16"/>
  <c r="B832" i="16"/>
  <c r="E832" i="16" s="1"/>
  <c r="F832" i="16" s="1"/>
  <c r="B831" i="16"/>
  <c r="B830" i="16"/>
  <c r="B829" i="16"/>
  <c r="B828" i="16"/>
  <c r="B827" i="16"/>
  <c r="B826" i="16"/>
  <c r="E826" i="16" s="1"/>
  <c r="F826" i="16" s="1"/>
  <c r="B825" i="16"/>
  <c r="B824" i="16"/>
  <c r="E824" i="16" s="1"/>
  <c r="F824" i="16" s="1"/>
  <c r="B823" i="16"/>
  <c r="B822" i="16"/>
  <c r="B821" i="16"/>
  <c r="B820" i="16"/>
  <c r="B819" i="16"/>
  <c r="E819" i="16" s="1"/>
  <c r="F819" i="16" s="1"/>
  <c r="B818" i="16"/>
  <c r="E818" i="16" s="1"/>
  <c r="F818" i="16" s="1"/>
  <c r="B817" i="16"/>
  <c r="B816" i="16"/>
  <c r="E816" i="16" s="1"/>
  <c r="F816" i="16" s="1"/>
  <c r="B815" i="16"/>
  <c r="B814" i="16"/>
  <c r="B813" i="16"/>
  <c r="B812" i="16"/>
  <c r="B811" i="16"/>
  <c r="B810" i="16"/>
  <c r="E810" i="16" s="1"/>
  <c r="F810" i="16" s="1"/>
  <c r="B809" i="16"/>
  <c r="B808" i="16"/>
  <c r="E808" i="16" s="1"/>
  <c r="F808" i="16" s="1"/>
  <c r="B807" i="16"/>
  <c r="B806" i="16"/>
  <c r="B805" i="16"/>
  <c r="B804" i="16"/>
  <c r="B803" i="16"/>
  <c r="B802" i="16"/>
  <c r="E802" i="16" s="1"/>
  <c r="F802" i="16" s="1"/>
  <c r="B801" i="16"/>
  <c r="B800" i="16"/>
  <c r="B799" i="16"/>
  <c r="B798" i="16"/>
  <c r="B797" i="16"/>
  <c r="B796" i="16"/>
  <c r="B795" i="16"/>
  <c r="B794" i="16"/>
  <c r="E794" i="16" s="1"/>
  <c r="F794" i="16" s="1"/>
  <c r="B793" i="16"/>
  <c r="B792" i="16"/>
  <c r="E792" i="16" s="1"/>
  <c r="F792" i="16" s="1"/>
  <c r="B791" i="16"/>
  <c r="B790" i="16"/>
  <c r="B789" i="16"/>
  <c r="B788" i="16"/>
  <c r="B787" i="16"/>
  <c r="B786" i="16"/>
  <c r="E786" i="16" s="1"/>
  <c r="F786" i="16" s="1"/>
  <c r="B785" i="16"/>
  <c r="B784" i="16"/>
  <c r="E784" i="16" s="1"/>
  <c r="F784" i="16" s="1"/>
  <c r="B783" i="16"/>
  <c r="B782" i="16"/>
  <c r="B781" i="16"/>
  <c r="B780" i="16"/>
  <c r="C780" i="16" s="1"/>
  <c r="B779" i="16"/>
  <c r="B778" i="16"/>
  <c r="B777" i="16"/>
  <c r="B776" i="16"/>
  <c r="E776" i="16" s="1"/>
  <c r="F776" i="16" s="1"/>
  <c r="B775" i="16"/>
  <c r="B774" i="16"/>
  <c r="B773" i="16"/>
  <c r="B772" i="16"/>
  <c r="B771" i="16"/>
  <c r="B770" i="16"/>
  <c r="E770" i="16" s="1"/>
  <c r="F770" i="16" s="1"/>
  <c r="B769" i="16"/>
  <c r="B768" i="16"/>
  <c r="E768" i="16" s="1"/>
  <c r="F768" i="16" s="1"/>
  <c r="B767" i="16"/>
  <c r="B766" i="16"/>
  <c r="B765" i="16"/>
  <c r="B764" i="16"/>
  <c r="B763" i="16"/>
  <c r="B762" i="16"/>
  <c r="E762" i="16" s="1"/>
  <c r="F762" i="16" s="1"/>
  <c r="B761" i="16"/>
  <c r="B760" i="16"/>
  <c r="E760" i="16" s="1"/>
  <c r="F760" i="16" s="1"/>
  <c r="B759" i="16"/>
  <c r="B758" i="16"/>
  <c r="B757" i="16"/>
  <c r="B756" i="16"/>
  <c r="B755" i="16"/>
  <c r="E755" i="16" s="1"/>
  <c r="F755" i="16" s="1"/>
  <c r="B754" i="16"/>
  <c r="E754" i="16" s="1"/>
  <c r="F754" i="16" s="1"/>
  <c r="B753" i="16"/>
  <c r="B752" i="16"/>
  <c r="E752" i="16" s="1"/>
  <c r="F752" i="16" s="1"/>
  <c r="B751" i="16"/>
  <c r="B750" i="16"/>
  <c r="B749" i="16"/>
  <c r="B748" i="16"/>
  <c r="B747" i="16"/>
  <c r="B746" i="16"/>
  <c r="E746" i="16" s="1"/>
  <c r="F746" i="16" s="1"/>
  <c r="B745" i="16"/>
  <c r="B744" i="16"/>
  <c r="E744" i="16" s="1"/>
  <c r="F744" i="16" s="1"/>
  <c r="B743" i="16"/>
  <c r="B742" i="16"/>
  <c r="B741" i="16"/>
  <c r="B740" i="16"/>
  <c r="B739" i="16"/>
  <c r="B738" i="16"/>
  <c r="E738" i="16" s="1"/>
  <c r="F738" i="16" s="1"/>
  <c r="B737" i="16"/>
  <c r="B736" i="16"/>
  <c r="B735" i="16"/>
  <c r="B734" i="16"/>
  <c r="B733" i="16"/>
  <c r="B732" i="16"/>
  <c r="B731" i="16"/>
  <c r="B730" i="16"/>
  <c r="E730" i="16" s="1"/>
  <c r="F730" i="16" s="1"/>
  <c r="B729" i="16"/>
  <c r="B728" i="16"/>
  <c r="E728" i="16" s="1"/>
  <c r="F728" i="16" s="1"/>
  <c r="B727" i="16"/>
  <c r="B726" i="16"/>
  <c r="B725" i="16"/>
  <c r="B724" i="16"/>
  <c r="B723" i="16"/>
  <c r="B722" i="16"/>
  <c r="E722" i="16" s="1"/>
  <c r="F722" i="16" s="1"/>
  <c r="B721" i="16"/>
  <c r="B720" i="16"/>
  <c r="E720" i="16" s="1"/>
  <c r="F720" i="16" s="1"/>
  <c r="B719" i="16"/>
  <c r="B718" i="16"/>
  <c r="B717" i="16"/>
  <c r="B716" i="16"/>
  <c r="B715" i="16"/>
  <c r="B714" i="16"/>
  <c r="B713" i="16"/>
  <c r="B712" i="16"/>
  <c r="E712" i="16" s="1"/>
  <c r="F712" i="16" s="1"/>
  <c r="B711" i="16"/>
  <c r="B710" i="16"/>
  <c r="B709" i="16"/>
  <c r="B708" i="16"/>
  <c r="B707" i="16"/>
  <c r="B706" i="16"/>
  <c r="E706" i="16" s="1"/>
  <c r="F706" i="16" s="1"/>
  <c r="B705" i="16"/>
  <c r="B704" i="16"/>
  <c r="E704" i="16" s="1"/>
  <c r="F704" i="16" s="1"/>
  <c r="B703" i="16"/>
  <c r="B702" i="16"/>
  <c r="B701" i="16"/>
  <c r="B700" i="16"/>
  <c r="B699" i="16"/>
  <c r="B698" i="16"/>
  <c r="E698" i="16" s="1"/>
  <c r="F698" i="16" s="1"/>
  <c r="B697" i="16"/>
  <c r="B696" i="16"/>
  <c r="E696" i="16" s="1"/>
  <c r="F696" i="16" s="1"/>
  <c r="B695" i="16"/>
  <c r="B694" i="16"/>
  <c r="B693" i="16"/>
  <c r="B692" i="16"/>
  <c r="B691" i="16"/>
  <c r="E691" i="16" s="1"/>
  <c r="F691" i="16" s="1"/>
  <c r="B690" i="16"/>
  <c r="E690" i="16" s="1"/>
  <c r="F690" i="16" s="1"/>
  <c r="B689" i="16"/>
  <c r="B688" i="16"/>
  <c r="E688" i="16" s="1"/>
  <c r="F688" i="16" s="1"/>
  <c r="B687" i="16"/>
  <c r="B686" i="16"/>
  <c r="B685" i="16"/>
  <c r="B684" i="16"/>
  <c r="B683" i="16"/>
  <c r="B682" i="16"/>
  <c r="E682" i="16" s="1"/>
  <c r="F682" i="16" s="1"/>
  <c r="B681" i="16"/>
  <c r="B680" i="16"/>
  <c r="E680" i="16" s="1"/>
  <c r="F680" i="16" s="1"/>
  <c r="B679" i="16"/>
  <c r="B678" i="16"/>
  <c r="B677" i="16"/>
  <c r="B676" i="16"/>
  <c r="B675" i="16"/>
  <c r="B674" i="16"/>
  <c r="E674" i="16" s="1"/>
  <c r="F674" i="16" s="1"/>
  <c r="B673" i="16"/>
  <c r="B672" i="16"/>
  <c r="B671" i="16"/>
  <c r="E671" i="16" s="1"/>
  <c r="F671" i="16" s="1"/>
  <c r="B670" i="16"/>
  <c r="B669" i="16"/>
  <c r="B668" i="16"/>
  <c r="B667" i="16"/>
  <c r="B666" i="16"/>
  <c r="B665" i="16"/>
  <c r="E665" i="16" s="1"/>
  <c r="F665" i="16" s="1"/>
  <c r="B664" i="16"/>
  <c r="B663" i="16"/>
  <c r="E663" i="16" s="1"/>
  <c r="F663" i="16" s="1"/>
  <c r="B662" i="16"/>
  <c r="B661" i="16"/>
  <c r="B660" i="16"/>
  <c r="E660" i="16" s="1"/>
  <c r="F660" i="16" s="1"/>
  <c r="B659" i="16"/>
  <c r="B658" i="16"/>
  <c r="B657" i="16"/>
  <c r="B656" i="16"/>
  <c r="B655" i="16"/>
  <c r="B654" i="16"/>
  <c r="B653" i="16"/>
  <c r="E653" i="16" s="1"/>
  <c r="F653" i="16" s="1"/>
  <c r="B652" i="16"/>
  <c r="C652" i="16" s="1"/>
  <c r="B651" i="16"/>
  <c r="B650" i="16"/>
  <c r="E650" i="16" s="1"/>
  <c r="F650" i="16" s="1"/>
  <c r="B649" i="16"/>
  <c r="B648" i="16"/>
  <c r="B647" i="16"/>
  <c r="B646" i="16"/>
  <c r="B645" i="16"/>
  <c r="B644" i="16"/>
  <c r="B643" i="16"/>
  <c r="B642" i="16"/>
  <c r="B641" i="16"/>
  <c r="B640" i="16"/>
  <c r="B639" i="16"/>
  <c r="E639" i="16" s="1"/>
  <c r="F639" i="16" s="1"/>
  <c r="B638" i="16"/>
  <c r="B637" i="16"/>
  <c r="B636" i="16"/>
  <c r="B635" i="16"/>
  <c r="B634" i="16"/>
  <c r="B633" i="16"/>
  <c r="E633" i="16" s="1"/>
  <c r="F633" i="16" s="1"/>
  <c r="B632" i="16"/>
  <c r="B631" i="16"/>
  <c r="E631" i="16" s="1"/>
  <c r="F631" i="16" s="1"/>
  <c r="B630" i="16"/>
  <c r="B629" i="16"/>
  <c r="B628" i="16"/>
  <c r="E628" i="16" s="1"/>
  <c r="F628" i="16" s="1"/>
  <c r="B627" i="16"/>
  <c r="B626" i="16"/>
  <c r="B625" i="16"/>
  <c r="B624" i="16"/>
  <c r="B623" i="16"/>
  <c r="B622" i="16"/>
  <c r="B621" i="16"/>
  <c r="E621" i="16" s="1"/>
  <c r="F621" i="16" s="1"/>
  <c r="B620" i="16"/>
  <c r="E620" i="16" s="1"/>
  <c r="F620" i="16" s="1"/>
  <c r="B619" i="16"/>
  <c r="B618" i="16"/>
  <c r="E618" i="16" s="1"/>
  <c r="F618" i="16" s="1"/>
  <c r="B617" i="16"/>
  <c r="B616" i="16"/>
  <c r="B615" i="16"/>
  <c r="B614" i="16"/>
  <c r="B613" i="16"/>
  <c r="B612" i="16"/>
  <c r="B611" i="16"/>
  <c r="E611" i="16" s="1"/>
  <c r="F611" i="16" s="1"/>
  <c r="B610" i="16"/>
  <c r="E610" i="16" s="1"/>
  <c r="F610" i="16" s="1"/>
  <c r="B609" i="16"/>
  <c r="B608" i="16"/>
  <c r="B607" i="16"/>
  <c r="E607" i="16" s="1"/>
  <c r="F607" i="16" s="1"/>
  <c r="B606" i="16"/>
  <c r="B605" i="16"/>
  <c r="B604" i="16"/>
  <c r="B603" i="16"/>
  <c r="B602" i="16"/>
  <c r="B601" i="16"/>
  <c r="E601" i="16" s="1"/>
  <c r="F601" i="16" s="1"/>
  <c r="B600" i="16"/>
  <c r="B599" i="16"/>
  <c r="E599" i="16" s="1"/>
  <c r="F599" i="16" s="1"/>
  <c r="B598" i="16"/>
  <c r="B597" i="16"/>
  <c r="B596" i="16"/>
  <c r="E596" i="16" s="1"/>
  <c r="F596" i="16" s="1"/>
  <c r="B595" i="16"/>
  <c r="B594" i="16"/>
  <c r="B593" i="16"/>
  <c r="B592" i="16"/>
  <c r="B591" i="16"/>
  <c r="B590" i="16"/>
  <c r="B589" i="16"/>
  <c r="E589" i="16" s="1"/>
  <c r="F589" i="16" s="1"/>
  <c r="B588" i="16"/>
  <c r="E588" i="16" s="1"/>
  <c r="F588" i="16" s="1"/>
  <c r="B587" i="16"/>
  <c r="B586" i="16"/>
  <c r="B585" i="16"/>
  <c r="B584" i="16"/>
  <c r="B583" i="16"/>
  <c r="B582" i="16"/>
  <c r="B581" i="16"/>
  <c r="B580" i="16"/>
  <c r="B579" i="16"/>
  <c r="B578" i="16"/>
  <c r="E578" i="16" s="1"/>
  <c r="F578" i="16" s="1"/>
  <c r="B577" i="16"/>
  <c r="B576" i="16"/>
  <c r="B575" i="16"/>
  <c r="E575" i="16" s="1"/>
  <c r="F575" i="16" s="1"/>
  <c r="B574" i="16"/>
  <c r="B573" i="16"/>
  <c r="B572" i="16"/>
  <c r="B571" i="16"/>
  <c r="B570" i="16"/>
  <c r="B569" i="16"/>
  <c r="E569" i="16" s="1"/>
  <c r="F569" i="16" s="1"/>
  <c r="B568" i="16"/>
  <c r="B567" i="16"/>
  <c r="E567" i="16" s="1"/>
  <c r="F567" i="16" s="1"/>
  <c r="B566" i="16"/>
  <c r="B565" i="16"/>
  <c r="B564" i="16"/>
  <c r="E564" i="16" s="1"/>
  <c r="F564" i="16" s="1"/>
  <c r="B563" i="16"/>
  <c r="B562" i="16"/>
  <c r="B561" i="16"/>
  <c r="B560" i="16"/>
  <c r="B559" i="16"/>
  <c r="B558" i="16"/>
  <c r="B557" i="16"/>
  <c r="E557" i="16" s="1"/>
  <c r="F557" i="16" s="1"/>
  <c r="B556" i="16"/>
  <c r="E556" i="16" s="1"/>
  <c r="F556" i="16" s="1"/>
  <c r="B555" i="16"/>
  <c r="B554" i="16"/>
  <c r="E554" i="16" s="1"/>
  <c r="F554" i="16" s="1"/>
  <c r="B553" i="16"/>
  <c r="B552" i="16"/>
  <c r="B551" i="16"/>
  <c r="B550" i="16"/>
  <c r="B549" i="16"/>
  <c r="B548" i="16"/>
  <c r="B547" i="16"/>
  <c r="B546" i="16"/>
  <c r="E546" i="16" s="1"/>
  <c r="F546" i="16" s="1"/>
  <c r="B545" i="16"/>
  <c r="B544" i="16"/>
  <c r="B543" i="16"/>
  <c r="E543" i="16" s="1"/>
  <c r="F543" i="16" s="1"/>
  <c r="B542" i="16"/>
  <c r="B541" i="16"/>
  <c r="B540" i="16"/>
  <c r="B539" i="16"/>
  <c r="B538" i="16"/>
  <c r="B537" i="16"/>
  <c r="E537" i="16" s="1"/>
  <c r="F537" i="16" s="1"/>
  <c r="B536" i="16"/>
  <c r="B535" i="16"/>
  <c r="E535" i="16" s="1"/>
  <c r="F535" i="16" s="1"/>
  <c r="B534" i="16"/>
  <c r="B533" i="16"/>
  <c r="B532" i="16"/>
  <c r="E532" i="16" s="1"/>
  <c r="F532" i="16" s="1"/>
  <c r="B531" i="16"/>
  <c r="B530" i="16"/>
  <c r="B529" i="16"/>
  <c r="B528" i="16"/>
  <c r="B527" i="16"/>
  <c r="B526" i="16"/>
  <c r="B525" i="16"/>
  <c r="E525" i="16" s="1"/>
  <c r="F525" i="16" s="1"/>
  <c r="B524" i="16"/>
  <c r="E524" i="16" s="1"/>
  <c r="F524" i="16" s="1"/>
  <c r="B523" i="16"/>
  <c r="B522" i="16"/>
  <c r="E522" i="16" s="1"/>
  <c r="F522" i="16" s="1"/>
  <c r="B521" i="16"/>
  <c r="B520" i="16"/>
  <c r="B519" i="16"/>
  <c r="B518" i="16"/>
  <c r="B517" i="16"/>
  <c r="B516" i="16"/>
  <c r="B515" i="16"/>
  <c r="B514" i="16"/>
  <c r="E514" i="16" s="1"/>
  <c r="F514" i="16" s="1"/>
  <c r="B513" i="16"/>
  <c r="B512" i="16"/>
  <c r="B511" i="16"/>
  <c r="E511" i="16" s="1"/>
  <c r="F511" i="16" s="1"/>
  <c r="B510" i="16"/>
  <c r="B509" i="16"/>
  <c r="B508" i="16"/>
  <c r="B507" i="16"/>
  <c r="B506" i="16"/>
  <c r="B505" i="16"/>
  <c r="E505" i="16" s="1"/>
  <c r="F505" i="16" s="1"/>
  <c r="B504" i="16"/>
  <c r="B503" i="16"/>
  <c r="E503" i="16" s="1"/>
  <c r="F503" i="16" s="1"/>
  <c r="B502" i="16"/>
  <c r="B501" i="16"/>
  <c r="B500" i="16"/>
  <c r="E500" i="16" s="1"/>
  <c r="F500" i="16" s="1"/>
  <c r="B499" i="16"/>
  <c r="B498" i="16"/>
  <c r="B497" i="16"/>
  <c r="C497" i="16" s="1"/>
  <c r="B496" i="16"/>
  <c r="B495" i="16"/>
  <c r="B494" i="16"/>
  <c r="B493" i="16"/>
  <c r="E493" i="16" s="1"/>
  <c r="F493" i="16" s="1"/>
  <c r="B492" i="16"/>
  <c r="E492" i="16" s="1"/>
  <c r="F492" i="16" s="1"/>
  <c r="B491" i="16"/>
  <c r="B490" i="16"/>
  <c r="E490" i="16" s="1"/>
  <c r="F490" i="16" s="1"/>
  <c r="B489" i="16"/>
  <c r="B488" i="16"/>
  <c r="B487" i="16"/>
  <c r="B486" i="16"/>
  <c r="B485" i="16"/>
  <c r="B484" i="16"/>
  <c r="B483" i="16"/>
  <c r="B482" i="16"/>
  <c r="E482" i="16" s="1"/>
  <c r="F482" i="16" s="1"/>
  <c r="B481" i="16"/>
  <c r="B480" i="16"/>
  <c r="B479" i="16"/>
  <c r="E479" i="16" s="1"/>
  <c r="F479" i="16" s="1"/>
  <c r="B478" i="16"/>
  <c r="B477" i="16"/>
  <c r="B476" i="16"/>
  <c r="B475" i="16"/>
  <c r="B474" i="16"/>
  <c r="B473" i="16"/>
  <c r="E473" i="16" s="1"/>
  <c r="F473" i="16" s="1"/>
  <c r="B472" i="16"/>
  <c r="B471" i="16"/>
  <c r="E471" i="16" s="1"/>
  <c r="F471" i="16" s="1"/>
  <c r="B470" i="16"/>
  <c r="B469" i="16"/>
  <c r="B468" i="16"/>
  <c r="E468" i="16" s="1"/>
  <c r="F468" i="16" s="1"/>
  <c r="B467" i="16"/>
  <c r="B466" i="16"/>
  <c r="B465" i="16"/>
  <c r="B464" i="16"/>
  <c r="B463" i="16"/>
  <c r="B462" i="16"/>
  <c r="B461" i="16"/>
  <c r="E461" i="16" s="1"/>
  <c r="F461" i="16" s="1"/>
  <c r="B460" i="16"/>
  <c r="E460" i="16" s="1"/>
  <c r="F460" i="16" s="1"/>
  <c r="B459" i="16"/>
  <c r="B458" i="16"/>
  <c r="E458" i="16" s="1"/>
  <c r="F458" i="16" s="1"/>
  <c r="B457" i="16"/>
  <c r="B456" i="16"/>
  <c r="B455" i="16"/>
  <c r="B454" i="16"/>
  <c r="B453" i="16"/>
  <c r="B452" i="16"/>
  <c r="B451" i="16"/>
  <c r="B450" i="16"/>
  <c r="E450" i="16" s="1"/>
  <c r="F450" i="16" s="1"/>
  <c r="B449" i="16"/>
  <c r="B448" i="16"/>
  <c r="B447" i="16"/>
  <c r="E447" i="16" s="1"/>
  <c r="F447" i="16" s="1"/>
  <c r="B446" i="16"/>
  <c r="B445" i="16"/>
  <c r="B444" i="16"/>
  <c r="B443" i="16"/>
  <c r="B442" i="16"/>
  <c r="B441" i="16"/>
  <c r="E441" i="16" s="1"/>
  <c r="F441" i="16" s="1"/>
  <c r="B440" i="16"/>
  <c r="B439" i="16"/>
  <c r="E439" i="16" s="1"/>
  <c r="F439" i="16" s="1"/>
  <c r="B438" i="16"/>
  <c r="B437" i="16"/>
  <c r="B436" i="16"/>
  <c r="E436" i="16" s="1"/>
  <c r="F436" i="16" s="1"/>
  <c r="B435" i="16"/>
  <c r="B434" i="16"/>
  <c r="B433" i="16"/>
  <c r="B432" i="16"/>
  <c r="B431" i="16"/>
  <c r="B430" i="16"/>
  <c r="B429" i="16"/>
  <c r="E429" i="16" s="1"/>
  <c r="F429" i="16" s="1"/>
  <c r="B428" i="16"/>
  <c r="E428" i="16" s="1"/>
  <c r="F428" i="16" s="1"/>
  <c r="B427" i="16"/>
  <c r="B426" i="16"/>
  <c r="E426" i="16" s="1"/>
  <c r="F426" i="16" s="1"/>
  <c r="B425" i="16"/>
  <c r="B424" i="16"/>
  <c r="B423" i="16"/>
  <c r="B422" i="16"/>
  <c r="B421" i="16"/>
  <c r="B420" i="16"/>
  <c r="B419" i="16"/>
  <c r="B418" i="16"/>
  <c r="E418" i="16" s="1"/>
  <c r="F418" i="16" s="1"/>
  <c r="B417" i="16"/>
  <c r="B416" i="16"/>
  <c r="B415" i="16"/>
  <c r="E415" i="16" s="1"/>
  <c r="F415" i="16" s="1"/>
  <c r="B414" i="16"/>
  <c r="B413" i="16"/>
  <c r="B412" i="16"/>
  <c r="B411" i="16"/>
  <c r="B410" i="16"/>
  <c r="B409" i="16"/>
  <c r="E409" i="16" s="1"/>
  <c r="F409" i="16" s="1"/>
  <c r="B408" i="16"/>
  <c r="B407" i="16"/>
  <c r="E407" i="16" s="1"/>
  <c r="F407" i="16" s="1"/>
  <c r="B406" i="16"/>
  <c r="B405" i="16"/>
  <c r="B404" i="16"/>
  <c r="E404" i="16" s="1"/>
  <c r="F404" i="16" s="1"/>
  <c r="B403" i="16"/>
  <c r="B402" i="16"/>
  <c r="B401" i="16"/>
  <c r="B400" i="16"/>
  <c r="B399" i="16"/>
  <c r="B398" i="16"/>
  <c r="B397" i="16"/>
  <c r="E397" i="16" s="1"/>
  <c r="F397" i="16" s="1"/>
  <c r="B396" i="16"/>
  <c r="E396" i="16" s="1"/>
  <c r="F396" i="16" s="1"/>
  <c r="B395" i="16"/>
  <c r="B394" i="16"/>
  <c r="E394" i="16" s="1"/>
  <c r="F394" i="16" s="1"/>
  <c r="B393" i="16"/>
  <c r="B392" i="16"/>
  <c r="B391" i="16"/>
  <c r="B390" i="16"/>
  <c r="B389" i="16"/>
  <c r="B388" i="16"/>
  <c r="B387" i="16"/>
  <c r="B386" i="16"/>
  <c r="B385" i="16"/>
  <c r="B384" i="16"/>
  <c r="B383" i="16"/>
  <c r="E383" i="16" s="1"/>
  <c r="F383" i="16" s="1"/>
  <c r="B382" i="16"/>
  <c r="B381" i="16"/>
  <c r="B380" i="16"/>
  <c r="B379" i="16"/>
  <c r="B378" i="16"/>
  <c r="B377" i="16"/>
  <c r="E377" i="16" s="1"/>
  <c r="F377" i="16" s="1"/>
  <c r="B376" i="16"/>
  <c r="B375" i="16"/>
  <c r="E375" i="16" s="1"/>
  <c r="F375" i="16" s="1"/>
  <c r="B374" i="16"/>
  <c r="B373" i="16"/>
  <c r="B372" i="16"/>
  <c r="E372" i="16" s="1"/>
  <c r="F372" i="16" s="1"/>
  <c r="B371" i="16"/>
  <c r="B370" i="16"/>
  <c r="B369" i="16"/>
  <c r="B368" i="16"/>
  <c r="B367" i="16"/>
  <c r="B366" i="16"/>
  <c r="B365" i="16"/>
  <c r="E365" i="16" s="1"/>
  <c r="F365" i="16" s="1"/>
  <c r="B364" i="16"/>
  <c r="E364" i="16" s="1"/>
  <c r="F364" i="16" s="1"/>
  <c r="B363" i="16"/>
  <c r="B362" i="16"/>
  <c r="E362" i="16" s="1"/>
  <c r="F362" i="16" s="1"/>
  <c r="B361" i="16"/>
  <c r="B360" i="16"/>
  <c r="B359" i="16"/>
  <c r="B358" i="16"/>
  <c r="B357" i="16"/>
  <c r="B356" i="16"/>
  <c r="B355" i="16"/>
  <c r="E355" i="16" s="1"/>
  <c r="F355" i="16" s="1"/>
  <c r="B354" i="16"/>
  <c r="E354" i="16" s="1"/>
  <c r="F354" i="16" s="1"/>
  <c r="B353" i="16"/>
  <c r="B352" i="16"/>
  <c r="B351" i="16"/>
  <c r="E351" i="16" s="1"/>
  <c r="F351" i="16" s="1"/>
  <c r="B350" i="16"/>
  <c r="B349" i="16"/>
  <c r="B348" i="16"/>
  <c r="B347" i="16"/>
  <c r="B346" i="16"/>
  <c r="B345" i="16"/>
  <c r="B344" i="16"/>
  <c r="B343" i="16"/>
  <c r="E343" i="16" s="1"/>
  <c r="F343" i="16" s="1"/>
  <c r="B342" i="16"/>
  <c r="B341" i="16"/>
  <c r="E341" i="16" s="1"/>
  <c r="F341" i="16" s="1"/>
  <c r="B340" i="16"/>
  <c r="B339" i="16"/>
  <c r="B338" i="16"/>
  <c r="B337" i="16"/>
  <c r="E337" i="16" s="1"/>
  <c r="F337" i="16" s="1"/>
  <c r="B336" i="16"/>
  <c r="B335" i="16"/>
  <c r="B334" i="16"/>
  <c r="B333" i="16"/>
  <c r="B332" i="16"/>
  <c r="B331" i="16"/>
  <c r="B330" i="16"/>
  <c r="B329" i="16"/>
  <c r="B328" i="16"/>
  <c r="B327" i="16"/>
  <c r="E327" i="16" s="1"/>
  <c r="F327" i="16" s="1"/>
  <c r="B326" i="16"/>
  <c r="B325" i="16"/>
  <c r="E325" i="16" s="1"/>
  <c r="F325" i="16" s="1"/>
  <c r="B324" i="16"/>
  <c r="B323" i="16"/>
  <c r="B322" i="16"/>
  <c r="B321" i="16"/>
  <c r="E321" i="16" s="1"/>
  <c r="F321" i="16" s="1"/>
  <c r="B320" i="16"/>
  <c r="B319" i="16"/>
  <c r="B318" i="16"/>
  <c r="B317" i="16"/>
  <c r="B316" i="16"/>
  <c r="B315" i="16"/>
  <c r="B314" i="16"/>
  <c r="B313" i="16"/>
  <c r="B312" i="16"/>
  <c r="B311" i="16"/>
  <c r="E311" i="16" s="1"/>
  <c r="F311" i="16" s="1"/>
  <c r="B310" i="16"/>
  <c r="B309" i="16"/>
  <c r="E309" i="16" s="1"/>
  <c r="F309" i="16" s="1"/>
  <c r="B308" i="16"/>
  <c r="B307" i="16"/>
  <c r="B306" i="16"/>
  <c r="B305" i="16"/>
  <c r="E305" i="16" s="1"/>
  <c r="F305" i="16" s="1"/>
  <c r="B304" i="16"/>
  <c r="B303" i="16"/>
  <c r="B302" i="16"/>
  <c r="B301" i="16"/>
  <c r="B300" i="16"/>
  <c r="B299" i="16"/>
  <c r="B298" i="16"/>
  <c r="B297" i="16"/>
  <c r="C297" i="16" s="1"/>
  <c r="B296" i="16"/>
  <c r="B295" i="16"/>
  <c r="E295" i="16" s="1"/>
  <c r="F295" i="16" s="1"/>
  <c r="B294" i="16"/>
  <c r="B293" i="16"/>
  <c r="E293" i="16" s="1"/>
  <c r="F293" i="16" s="1"/>
  <c r="B292" i="16"/>
  <c r="B291" i="16"/>
  <c r="B290" i="16"/>
  <c r="B289" i="16"/>
  <c r="E289" i="16" s="1"/>
  <c r="F289" i="16" s="1"/>
  <c r="B288" i="16"/>
  <c r="B287" i="16"/>
  <c r="B286" i="16"/>
  <c r="B285" i="16"/>
  <c r="B284" i="16"/>
  <c r="B283" i="16"/>
  <c r="B282" i="16"/>
  <c r="B281" i="16"/>
  <c r="B280" i="16"/>
  <c r="B279" i="16"/>
  <c r="E279" i="16" s="1"/>
  <c r="F279" i="16" s="1"/>
  <c r="B278" i="16"/>
  <c r="B277" i="16"/>
  <c r="E277" i="16" s="1"/>
  <c r="F277" i="16" s="1"/>
  <c r="B276" i="16"/>
  <c r="B275" i="16"/>
  <c r="B274" i="16"/>
  <c r="B273" i="16"/>
  <c r="E273" i="16" s="1"/>
  <c r="F273" i="16" s="1"/>
  <c r="B272" i="16"/>
  <c r="B271" i="16"/>
  <c r="B270" i="16"/>
  <c r="B269" i="16"/>
  <c r="B268" i="16"/>
  <c r="B267" i="16"/>
  <c r="B266" i="16"/>
  <c r="B265" i="16"/>
  <c r="B264" i="16"/>
  <c r="B263" i="16"/>
  <c r="E263" i="16" s="1"/>
  <c r="F263" i="16" s="1"/>
  <c r="B262" i="16"/>
  <c r="B261" i="16"/>
  <c r="E261" i="16" s="1"/>
  <c r="F261" i="16" s="1"/>
  <c r="B260" i="16"/>
  <c r="B259" i="16"/>
  <c r="B258" i="16"/>
  <c r="B257" i="16"/>
  <c r="E257" i="16" s="1"/>
  <c r="F257" i="16" s="1"/>
  <c r="B256" i="16"/>
  <c r="B255" i="16"/>
  <c r="B254" i="16"/>
  <c r="B253" i="16"/>
  <c r="B252" i="16"/>
  <c r="B251" i="16"/>
  <c r="B250" i="16"/>
  <c r="B249" i="16"/>
  <c r="B248" i="16"/>
  <c r="B247" i="16"/>
  <c r="E247" i="16" s="1"/>
  <c r="F247" i="16" s="1"/>
  <c r="B246" i="16"/>
  <c r="B245" i="16"/>
  <c r="E245" i="16" s="1"/>
  <c r="F245" i="16" s="1"/>
  <c r="B244" i="16"/>
  <c r="B243" i="16"/>
  <c r="B242" i="16"/>
  <c r="B241" i="16"/>
  <c r="E241" i="16" s="1"/>
  <c r="F241" i="16" s="1"/>
  <c r="B240" i="16"/>
  <c r="B239" i="16"/>
  <c r="B238" i="16"/>
  <c r="B237" i="16"/>
  <c r="B236" i="16"/>
  <c r="B235" i="16"/>
  <c r="B234" i="16"/>
  <c r="B233" i="16"/>
  <c r="B232" i="16"/>
  <c r="B231" i="16"/>
  <c r="E231" i="16" s="1"/>
  <c r="F231" i="16" s="1"/>
  <c r="B230" i="16"/>
  <c r="B229" i="16"/>
  <c r="E229" i="16" s="1"/>
  <c r="F229" i="16" s="1"/>
  <c r="B228" i="16"/>
  <c r="B227" i="16"/>
  <c r="B226" i="16"/>
  <c r="B225" i="16"/>
  <c r="E225" i="16" s="1"/>
  <c r="F225" i="16" s="1"/>
  <c r="B224" i="16"/>
  <c r="B223" i="16"/>
  <c r="B222" i="16"/>
  <c r="B221" i="16"/>
  <c r="B220" i="16"/>
  <c r="B219" i="16"/>
  <c r="B218" i="16"/>
  <c r="B217" i="16"/>
  <c r="B216" i="16"/>
  <c r="B215" i="16"/>
  <c r="E215" i="16" s="1"/>
  <c r="F215" i="16" s="1"/>
  <c r="B214" i="16"/>
  <c r="B213" i="16"/>
  <c r="E213" i="16" s="1"/>
  <c r="F213" i="16" s="1"/>
  <c r="B212" i="16"/>
  <c r="B211" i="16"/>
  <c r="B210" i="16"/>
  <c r="B209" i="16"/>
  <c r="E209" i="16" s="1"/>
  <c r="F209" i="16" s="1"/>
  <c r="B208" i="16"/>
  <c r="B207" i="16"/>
  <c r="B206" i="16"/>
  <c r="B205" i="16"/>
  <c r="B204" i="16"/>
  <c r="B203" i="16"/>
  <c r="B202" i="16"/>
  <c r="B201" i="16"/>
  <c r="B200" i="16"/>
  <c r="B199" i="16"/>
  <c r="E199" i="16" s="1"/>
  <c r="F199" i="16" s="1"/>
  <c r="B198" i="16"/>
  <c r="B197" i="16"/>
  <c r="E197" i="16" s="1"/>
  <c r="F197" i="16" s="1"/>
  <c r="B196" i="16"/>
  <c r="B195" i="16"/>
  <c r="B194" i="16"/>
  <c r="B193" i="16"/>
  <c r="E193" i="16" s="1"/>
  <c r="F193" i="16" s="1"/>
  <c r="B192" i="16"/>
  <c r="B191" i="16"/>
  <c r="B190" i="16"/>
  <c r="B189" i="16"/>
  <c r="B188" i="16"/>
  <c r="B187" i="16"/>
  <c r="B186" i="16"/>
  <c r="B185" i="16"/>
  <c r="B184" i="16"/>
  <c r="B183" i="16"/>
  <c r="E183" i="16" s="1"/>
  <c r="F183" i="16" s="1"/>
  <c r="B182" i="16"/>
  <c r="B181" i="16"/>
  <c r="E181" i="16" s="1"/>
  <c r="F181" i="16" s="1"/>
  <c r="B180" i="16"/>
  <c r="B179" i="16"/>
  <c r="B178" i="16"/>
  <c r="B177" i="16"/>
  <c r="E177" i="16" s="1"/>
  <c r="F177" i="16" s="1"/>
  <c r="B176" i="16"/>
  <c r="B175" i="16"/>
  <c r="B174" i="16"/>
  <c r="B173" i="16"/>
  <c r="B172" i="16"/>
  <c r="B171" i="16"/>
  <c r="B170" i="16"/>
  <c r="B169" i="16"/>
  <c r="B168" i="16"/>
  <c r="B167" i="16"/>
  <c r="E167" i="16" s="1"/>
  <c r="F167" i="16" s="1"/>
  <c r="B166" i="16"/>
  <c r="B165" i="16"/>
  <c r="E165" i="16" s="1"/>
  <c r="F165" i="16" s="1"/>
  <c r="B164" i="16"/>
  <c r="B163" i="16"/>
  <c r="B162" i="16"/>
  <c r="B161" i="16"/>
  <c r="E161" i="16" s="1"/>
  <c r="F161" i="16" s="1"/>
  <c r="B160" i="16"/>
  <c r="B159" i="16"/>
  <c r="B158" i="16"/>
  <c r="B157" i="16"/>
  <c r="B156" i="16"/>
  <c r="B155" i="16"/>
  <c r="B154" i="16"/>
  <c r="B153" i="16"/>
  <c r="B152" i="16"/>
  <c r="B151" i="16"/>
  <c r="E151" i="16" s="1"/>
  <c r="F151" i="16" s="1"/>
  <c r="B150" i="16"/>
  <c r="B149" i="16"/>
  <c r="E149" i="16" s="1"/>
  <c r="F149" i="16" s="1"/>
  <c r="B148" i="16"/>
  <c r="B147" i="16"/>
  <c r="B146" i="16"/>
  <c r="B145" i="16"/>
  <c r="E145" i="16" s="1"/>
  <c r="F145" i="16" s="1"/>
  <c r="B144" i="16"/>
  <c r="B143" i="16"/>
  <c r="B142" i="16"/>
  <c r="B141" i="16"/>
  <c r="B140" i="16"/>
  <c r="B139" i="16"/>
  <c r="B138" i="16"/>
  <c r="B137" i="16"/>
  <c r="B136" i="16"/>
  <c r="B135" i="16"/>
  <c r="E135" i="16" s="1"/>
  <c r="F135" i="16" s="1"/>
  <c r="B134" i="16"/>
  <c r="B133" i="16"/>
  <c r="E133" i="16" s="1"/>
  <c r="F133" i="16" s="1"/>
  <c r="B132" i="16"/>
  <c r="B131" i="16"/>
  <c r="B130" i="16"/>
  <c r="B129" i="16"/>
  <c r="E129" i="16" s="1"/>
  <c r="F129" i="16" s="1"/>
  <c r="B128" i="16"/>
  <c r="B127" i="16"/>
  <c r="B126" i="16"/>
  <c r="B125" i="16"/>
  <c r="B124" i="16"/>
  <c r="B123" i="16"/>
  <c r="B122" i="16"/>
  <c r="B121" i="16"/>
  <c r="B120" i="16"/>
  <c r="B119" i="16"/>
  <c r="E119" i="16" s="1"/>
  <c r="F119" i="16" s="1"/>
  <c r="B118" i="16"/>
  <c r="B117" i="16"/>
  <c r="E117" i="16" s="1"/>
  <c r="F117" i="16" s="1"/>
  <c r="B116" i="16"/>
  <c r="B115" i="16"/>
  <c r="B114" i="16"/>
  <c r="B113" i="16"/>
  <c r="E113" i="16" s="1"/>
  <c r="F113" i="16" s="1"/>
  <c r="B112" i="16"/>
  <c r="B111" i="16"/>
  <c r="B110" i="16"/>
  <c r="B109" i="16"/>
  <c r="B108" i="16"/>
  <c r="B107" i="16"/>
  <c r="B106" i="16"/>
  <c r="B105" i="16"/>
  <c r="B104" i="16"/>
  <c r="B103" i="16"/>
  <c r="E103" i="16" s="1"/>
  <c r="F103" i="16" s="1"/>
  <c r="B102" i="16"/>
  <c r="B101" i="16"/>
  <c r="E101" i="16" s="1"/>
  <c r="F101" i="16" s="1"/>
  <c r="B100" i="16"/>
  <c r="B99" i="16"/>
  <c r="B98" i="16"/>
  <c r="B97" i="16"/>
  <c r="E97" i="16" s="1"/>
  <c r="F97" i="16" s="1"/>
  <c r="B96" i="16"/>
  <c r="B95" i="16"/>
  <c r="B94" i="16"/>
  <c r="B93" i="16"/>
  <c r="B92" i="16"/>
  <c r="B91" i="16"/>
  <c r="B90" i="16"/>
  <c r="B89" i="16"/>
  <c r="B88" i="16"/>
  <c r="B87" i="16"/>
  <c r="B86" i="16"/>
  <c r="B85" i="16"/>
  <c r="B84" i="16"/>
  <c r="B83" i="16"/>
  <c r="B82" i="16"/>
  <c r="B81" i="16"/>
  <c r="E81" i="16" s="1"/>
  <c r="F81" i="16" s="1"/>
  <c r="B80" i="16"/>
  <c r="B79" i="16"/>
  <c r="B78" i="16"/>
  <c r="B77" i="16"/>
  <c r="B76" i="16"/>
  <c r="B75" i="16"/>
  <c r="B74" i="16"/>
  <c r="B73" i="16"/>
  <c r="B72" i="16"/>
  <c r="B71" i="16"/>
  <c r="B70" i="16"/>
  <c r="B69" i="16"/>
  <c r="B68" i="16"/>
  <c r="B67" i="16"/>
  <c r="B66" i="16"/>
  <c r="B65" i="16"/>
  <c r="E65" i="16" s="1"/>
  <c r="F65" i="16" s="1"/>
  <c r="B64" i="16"/>
  <c r="B63" i="16"/>
  <c r="B62" i="16"/>
  <c r="B61" i="16"/>
  <c r="B60" i="16"/>
  <c r="B59" i="16"/>
  <c r="B58" i="16"/>
  <c r="B57" i="16"/>
  <c r="B56" i="16"/>
  <c r="B55" i="16"/>
  <c r="B54" i="16"/>
  <c r="B53" i="16"/>
  <c r="B52" i="16"/>
  <c r="B51" i="16"/>
  <c r="B50" i="16"/>
  <c r="B49" i="16"/>
  <c r="E49" i="16" s="1"/>
  <c r="F49" i="16" s="1"/>
  <c r="B48" i="16"/>
  <c r="B47" i="16"/>
  <c r="B46" i="16"/>
  <c r="B45" i="16"/>
  <c r="B44" i="16"/>
  <c r="B43" i="16"/>
  <c r="B42" i="16"/>
  <c r="B41" i="16"/>
  <c r="C41" i="16" s="1"/>
  <c r="B40" i="16"/>
  <c r="B39" i="16"/>
  <c r="B38" i="16"/>
  <c r="B37" i="16"/>
  <c r="B36" i="16"/>
  <c r="B35" i="16"/>
  <c r="B34" i="16"/>
  <c r="B33" i="16"/>
  <c r="E33" i="16" s="1"/>
  <c r="F33" i="16" s="1"/>
  <c r="B32" i="16"/>
  <c r="B31" i="16"/>
  <c r="B30" i="16"/>
  <c r="B29" i="16"/>
  <c r="B28" i="16"/>
  <c r="B27" i="16"/>
  <c r="B26" i="16"/>
  <c r="B25" i="16"/>
  <c r="B24" i="16"/>
  <c r="B23" i="16"/>
  <c r="B22" i="16"/>
  <c r="B21" i="16"/>
  <c r="B20" i="16"/>
  <c r="B19" i="16"/>
  <c r="B18" i="16"/>
  <c r="B17" i="16"/>
  <c r="E17" i="16" s="1"/>
  <c r="F17" i="16" s="1"/>
  <c r="B16" i="16"/>
  <c r="B15" i="16"/>
  <c r="B14" i="16"/>
  <c r="B13" i="16"/>
  <c r="B12" i="16"/>
  <c r="B11" i="16"/>
  <c r="B10" i="16"/>
  <c r="B9" i="16"/>
  <c r="B8" i="16"/>
  <c r="E8" i="16" s="1"/>
  <c r="B4" i="16"/>
  <c r="B3" i="16"/>
  <c r="B2" i="16"/>
  <c r="B1" i="16"/>
  <c r="E5" i="14"/>
  <c r="B1531" i="14"/>
  <c r="E1531" i="14" s="1"/>
  <c r="F1531" i="14" s="1"/>
  <c r="B1530" i="14"/>
  <c r="B1529" i="14"/>
  <c r="C1529" i="14" s="1"/>
  <c r="B1528" i="14"/>
  <c r="B1527" i="14"/>
  <c r="C1527" i="14" s="1"/>
  <c r="B1526" i="14"/>
  <c r="B1525" i="14"/>
  <c r="B1524" i="14"/>
  <c r="B1523" i="14"/>
  <c r="C1523" i="14" s="1"/>
  <c r="B1522" i="14"/>
  <c r="B1521" i="14"/>
  <c r="B1520" i="14"/>
  <c r="B1519" i="14"/>
  <c r="C1519" i="14" s="1"/>
  <c r="B1518" i="14"/>
  <c r="B1517" i="14"/>
  <c r="C1517" i="14" s="1"/>
  <c r="B1516" i="14"/>
  <c r="B1515" i="14"/>
  <c r="B1514" i="14"/>
  <c r="B1513" i="14"/>
  <c r="B1512" i="14"/>
  <c r="B1511" i="14"/>
  <c r="C1511" i="14" s="1"/>
  <c r="B1510" i="14"/>
  <c r="B1509" i="14"/>
  <c r="B1508" i="14"/>
  <c r="B1507" i="14"/>
  <c r="C1507" i="14" s="1"/>
  <c r="B1506" i="14"/>
  <c r="B1505" i="14"/>
  <c r="B1504" i="14"/>
  <c r="B1503" i="14"/>
  <c r="C1503" i="14" s="1"/>
  <c r="B1502" i="14"/>
  <c r="B1501" i="14"/>
  <c r="C1501" i="14" s="1"/>
  <c r="B1500" i="14"/>
  <c r="B1499" i="14"/>
  <c r="B1498" i="14"/>
  <c r="B1497" i="14"/>
  <c r="B1496" i="14"/>
  <c r="B1495" i="14"/>
  <c r="C1495" i="14" s="1"/>
  <c r="B1494" i="14"/>
  <c r="B1493" i="14"/>
  <c r="C1493" i="14" s="1"/>
  <c r="B1492" i="14"/>
  <c r="B1491" i="14"/>
  <c r="C1491" i="14" s="1"/>
  <c r="B1490" i="14"/>
  <c r="B1489" i="14"/>
  <c r="B1488" i="14"/>
  <c r="B1487" i="14"/>
  <c r="C1487" i="14" s="1"/>
  <c r="B1486" i="14"/>
  <c r="B1485" i="14"/>
  <c r="C1485" i="14" s="1"/>
  <c r="B1484" i="14"/>
  <c r="B1483" i="14"/>
  <c r="C1483" i="14" s="1"/>
  <c r="B1482" i="14"/>
  <c r="B1481" i="14"/>
  <c r="C1481" i="14" s="1"/>
  <c r="B1480" i="14"/>
  <c r="B1479" i="14"/>
  <c r="C1479" i="14" s="1"/>
  <c r="B1478" i="14"/>
  <c r="B1477" i="14"/>
  <c r="C1477" i="14" s="1"/>
  <c r="B1476" i="14"/>
  <c r="B1475" i="14"/>
  <c r="C1475" i="14" s="1"/>
  <c r="B1474" i="14"/>
  <c r="B1473" i="14"/>
  <c r="B1472" i="14"/>
  <c r="B1471" i="14"/>
  <c r="C1471" i="14" s="1"/>
  <c r="B1470" i="14"/>
  <c r="B1469" i="14"/>
  <c r="B1468" i="14"/>
  <c r="B1467" i="14"/>
  <c r="C1467" i="14" s="1"/>
  <c r="B1466" i="14"/>
  <c r="B1465" i="14"/>
  <c r="C1465" i="14" s="1"/>
  <c r="B1464" i="14"/>
  <c r="B1463" i="14"/>
  <c r="C1463" i="14" s="1"/>
  <c r="B1462" i="14"/>
  <c r="B1461" i="14"/>
  <c r="C1461" i="14" s="1"/>
  <c r="B1460" i="14"/>
  <c r="B1459" i="14"/>
  <c r="C1459" i="14" s="1"/>
  <c r="B1458" i="14"/>
  <c r="B1457" i="14"/>
  <c r="B1456" i="14"/>
  <c r="B1455" i="14"/>
  <c r="C1455" i="14" s="1"/>
  <c r="B1454" i="14"/>
  <c r="B1453" i="14"/>
  <c r="B1452" i="14"/>
  <c r="B1451" i="14"/>
  <c r="B1450" i="14"/>
  <c r="B1449" i="14"/>
  <c r="B1448" i="14"/>
  <c r="B1447" i="14"/>
  <c r="C1447" i="14" s="1"/>
  <c r="B1446" i="14"/>
  <c r="B1445" i="14"/>
  <c r="C1445" i="14" s="1"/>
  <c r="B1444" i="14"/>
  <c r="B1443" i="14"/>
  <c r="C1443" i="14" s="1"/>
  <c r="B1442" i="14"/>
  <c r="B1441" i="14"/>
  <c r="B1440" i="14"/>
  <c r="B1439" i="14"/>
  <c r="C1439" i="14" s="1"/>
  <c r="B1438" i="14"/>
  <c r="B1437" i="14"/>
  <c r="B1436" i="14"/>
  <c r="B1435" i="14"/>
  <c r="B1434" i="14"/>
  <c r="B1433" i="14"/>
  <c r="B1432" i="14"/>
  <c r="B1431" i="14"/>
  <c r="C1431" i="14" s="1"/>
  <c r="B1430" i="14"/>
  <c r="B1429" i="14"/>
  <c r="E1429" i="14" s="1"/>
  <c r="F1429" i="14" s="1"/>
  <c r="B1428" i="14"/>
  <c r="B1427" i="14"/>
  <c r="E1427" i="14" s="1"/>
  <c r="F1427" i="14" s="1"/>
  <c r="B1426" i="14"/>
  <c r="B1425" i="14"/>
  <c r="E1425" i="14" s="1"/>
  <c r="F1425" i="14" s="1"/>
  <c r="B1424" i="14"/>
  <c r="B1423" i="14"/>
  <c r="C1423" i="14" s="1"/>
  <c r="B1422" i="14"/>
  <c r="B1421" i="14"/>
  <c r="B1420" i="14"/>
  <c r="B1419" i="14"/>
  <c r="B1418" i="14"/>
  <c r="B1417" i="14"/>
  <c r="E1417" i="14" s="1"/>
  <c r="F1417" i="14" s="1"/>
  <c r="B1416" i="14"/>
  <c r="B1415" i="14"/>
  <c r="B1414" i="14"/>
  <c r="B1413" i="14"/>
  <c r="E1413" i="14" s="1"/>
  <c r="F1413" i="14" s="1"/>
  <c r="B1412" i="14"/>
  <c r="B1411" i="14"/>
  <c r="E1411" i="14" s="1"/>
  <c r="F1411" i="14" s="1"/>
  <c r="B1410" i="14"/>
  <c r="B1409" i="14"/>
  <c r="B1408" i="14"/>
  <c r="B1407" i="14"/>
  <c r="B1406" i="14"/>
  <c r="B1405" i="14"/>
  <c r="B1404" i="14"/>
  <c r="B1403" i="14"/>
  <c r="B1402" i="14"/>
  <c r="B1401" i="14"/>
  <c r="C1401" i="14" s="1"/>
  <c r="B1400" i="14"/>
  <c r="C1400" i="14" s="1"/>
  <c r="B1399" i="14"/>
  <c r="E1399" i="14" s="1"/>
  <c r="F1399" i="14" s="1"/>
  <c r="B1398" i="14"/>
  <c r="B1397" i="14"/>
  <c r="E1397" i="14" s="1"/>
  <c r="F1397" i="14" s="1"/>
  <c r="B1396" i="14"/>
  <c r="C1396" i="14" s="1"/>
  <c r="B1395" i="14"/>
  <c r="C1395" i="14" s="1"/>
  <c r="B1394" i="14"/>
  <c r="C1394" i="14" s="1"/>
  <c r="B1393" i="14"/>
  <c r="B1392" i="14"/>
  <c r="B1391" i="14"/>
  <c r="E1391" i="14" s="1"/>
  <c r="F1391" i="14" s="1"/>
  <c r="B1390" i="14"/>
  <c r="B1389" i="14"/>
  <c r="B1388" i="14"/>
  <c r="C1388" i="14" s="1"/>
  <c r="B1387" i="14"/>
  <c r="C1387" i="14" s="1"/>
  <c r="B1386" i="14"/>
  <c r="C1386" i="14" s="1"/>
  <c r="B1385" i="14"/>
  <c r="B1384" i="14"/>
  <c r="B1383" i="14"/>
  <c r="E1383" i="14" s="1"/>
  <c r="F1383" i="14" s="1"/>
  <c r="B1382" i="14"/>
  <c r="B1381" i="14"/>
  <c r="E1381" i="14" s="1"/>
  <c r="F1381" i="14" s="1"/>
  <c r="B1380" i="14"/>
  <c r="B1379" i="14"/>
  <c r="C1379" i="14" s="1"/>
  <c r="B1378" i="14"/>
  <c r="C1378" i="14" s="1"/>
  <c r="B1377" i="14"/>
  <c r="C1377" i="14" s="1"/>
  <c r="B1376" i="14"/>
  <c r="B1375" i="14"/>
  <c r="E1375" i="14" s="1"/>
  <c r="F1375" i="14" s="1"/>
  <c r="B1374" i="14"/>
  <c r="B1373" i="14"/>
  <c r="E1373" i="14" s="1"/>
  <c r="F1373" i="14" s="1"/>
  <c r="B1372" i="14"/>
  <c r="C1372" i="14" s="1"/>
  <c r="B1371" i="14"/>
  <c r="C1371" i="14" s="1"/>
  <c r="B1370" i="14"/>
  <c r="B1369" i="14"/>
  <c r="B1368" i="14"/>
  <c r="B1367" i="14"/>
  <c r="E1367" i="14" s="1"/>
  <c r="F1367" i="14" s="1"/>
  <c r="B1366" i="14"/>
  <c r="B1365" i="14"/>
  <c r="B1364" i="14"/>
  <c r="B1363" i="14"/>
  <c r="C1363" i="14" s="1"/>
  <c r="B1362" i="14"/>
  <c r="C1362" i="14" s="1"/>
  <c r="B1361" i="14"/>
  <c r="C1361" i="14" s="1"/>
  <c r="B1360" i="14"/>
  <c r="C1360" i="14" s="1"/>
  <c r="B1359" i="14"/>
  <c r="C1359" i="14" s="1"/>
  <c r="B1358" i="14"/>
  <c r="E1358" i="14" s="1"/>
  <c r="F1358" i="14" s="1"/>
  <c r="B1357" i="14"/>
  <c r="B1356" i="14"/>
  <c r="C1356" i="14" s="1"/>
  <c r="B1355" i="14"/>
  <c r="C1355" i="14" s="1"/>
  <c r="B1354" i="14"/>
  <c r="B1353" i="14"/>
  <c r="B1352" i="14"/>
  <c r="E1352" i="14" s="1"/>
  <c r="F1352" i="14" s="1"/>
  <c r="B1351" i="14"/>
  <c r="B1350" i="14"/>
  <c r="C1350" i="14" s="1"/>
  <c r="B1349" i="14"/>
  <c r="E1349" i="14" s="1"/>
  <c r="F1349" i="14" s="1"/>
  <c r="B1348" i="14"/>
  <c r="B1347" i="14"/>
  <c r="B1346" i="14"/>
  <c r="E1346" i="14" s="1"/>
  <c r="F1346" i="14" s="1"/>
  <c r="B1345" i="14"/>
  <c r="E1345" i="14" s="1"/>
  <c r="F1345" i="14" s="1"/>
  <c r="B1344" i="14"/>
  <c r="E1344" i="14" s="1"/>
  <c r="F1344" i="14" s="1"/>
  <c r="B1343" i="14"/>
  <c r="E1343" i="14" s="1"/>
  <c r="F1343" i="14" s="1"/>
  <c r="B1342" i="14"/>
  <c r="C1342" i="14" s="1"/>
  <c r="B1341" i="14"/>
  <c r="B1340" i="14"/>
  <c r="E1340" i="14" s="1"/>
  <c r="F1340" i="14" s="1"/>
  <c r="B1339" i="14"/>
  <c r="E1339" i="14" s="1"/>
  <c r="F1339" i="14" s="1"/>
  <c r="B1338" i="14"/>
  <c r="E1338" i="14" s="1"/>
  <c r="F1338" i="14" s="1"/>
  <c r="B1337" i="14"/>
  <c r="E1337" i="14" s="1"/>
  <c r="F1337" i="14" s="1"/>
  <c r="B1336" i="14"/>
  <c r="E1336" i="14" s="1"/>
  <c r="F1336" i="14" s="1"/>
  <c r="B1335" i="14"/>
  <c r="B1334" i="14"/>
  <c r="E1334" i="14" s="1"/>
  <c r="F1334" i="14" s="1"/>
  <c r="B1333" i="14"/>
  <c r="B1332" i="14"/>
  <c r="B1331" i="14"/>
  <c r="B1330" i="14"/>
  <c r="B1329" i="14"/>
  <c r="C1329" i="14" s="1"/>
  <c r="B1328" i="14"/>
  <c r="B1327" i="14"/>
  <c r="E1327" i="14" s="1"/>
  <c r="F1327" i="14" s="1"/>
  <c r="B1326" i="14"/>
  <c r="E1326" i="14" s="1"/>
  <c r="F1326" i="14" s="1"/>
  <c r="B1325" i="14"/>
  <c r="C1325" i="14" s="1"/>
  <c r="B1324" i="14"/>
  <c r="C1324" i="14" s="1"/>
  <c r="B1323" i="14"/>
  <c r="E1323" i="14" s="1"/>
  <c r="F1323" i="14" s="1"/>
  <c r="B1322" i="14"/>
  <c r="C1322" i="14" s="1"/>
  <c r="B1321" i="14"/>
  <c r="B1320" i="14"/>
  <c r="E1320" i="14" s="1"/>
  <c r="F1320" i="14" s="1"/>
  <c r="B1319" i="14"/>
  <c r="B1318" i="14"/>
  <c r="C1318" i="14" s="1"/>
  <c r="B1317" i="14"/>
  <c r="E1317" i="14" s="1"/>
  <c r="F1317" i="14" s="1"/>
  <c r="B1316" i="14"/>
  <c r="E1316" i="14" s="1"/>
  <c r="F1316" i="14" s="1"/>
  <c r="B1315" i="14"/>
  <c r="B1314" i="14"/>
  <c r="E1314" i="14" s="1"/>
  <c r="F1314" i="14" s="1"/>
  <c r="B1313" i="14"/>
  <c r="B1312" i="14"/>
  <c r="E1312" i="14" s="1"/>
  <c r="F1312" i="14" s="1"/>
  <c r="B1311" i="14"/>
  <c r="E1311" i="14" s="1"/>
  <c r="F1311" i="14" s="1"/>
  <c r="B1310" i="14"/>
  <c r="C1310" i="14" s="1"/>
  <c r="B1309" i="14"/>
  <c r="B1308" i="14"/>
  <c r="E1308" i="14" s="1"/>
  <c r="F1308" i="14" s="1"/>
  <c r="B1307" i="14"/>
  <c r="B1306" i="14"/>
  <c r="E1306" i="14" s="1"/>
  <c r="F1306" i="14" s="1"/>
  <c r="B1305" i="14"/>
  <c r="E1305" i="14" s="1"/>
  <c r="F1305" i="14" s="1"/>
  <c r="B1304" i="14"/>
  <c r="B1303" i="14"/>
  <c r="C1303" i="14" s="1"/>
  <c r="B1302" i="14"/>
  <c r="E1302" i="14" s="1"/>
  <c r="F1302" i="14" s="1"/>
  <c r="B1301" i="14"/>
  <c r="B1300" i="14"/>
  <c r="C1300" i="14" s="1"/>
  <c r="B1299" i="14"/>
  <c r="B1298" i="14"/>
  <c r="E1298" i="14" s="1"/>
  <c r="F1298" i="14" s="1"/>
  <c r="B1297" i="14"/>
  <c r="B1296" i="14"/>
  <c r="C1296" i="14" s="1"/>
  <c r="B1295" i="14"/>
  <c r="E1295" i="14" s="1"/>
  <c r="F1295" i="14" s="1"/>
  <c r="B1294" i="14"/>
  <c r="E1294" i="14" s="1"/>
  <c r="F1294" i="14" s="1"/>
  <c r="B1293" i="14"/>
  <c r="C1293" i="14" s="1"/>
  <c r="B1292" i="14"/>
  <c r="B1291" i="14"/>
  <c r="E1291" i="14" s="1"/>
  <c r="F1291" i="14" s="1"/>
  <c r="B1290" i="14"/>
  <c r="B1289" i="14"/>
  <c r="B1288" i="14"/>
  <c r="E1288" i="14" s="1"/>
  <c r="F1288" i="14" s="1"/>
  <c r="B1287" i="14"/>
  <c r="C1287" i="14" s="1"/>
  <c r="B1286" i="14"/>
  <c r="C1286" i="14" s="1"/>
  <c r="B1285" i="14"/>
  <c r="B1284" i="14"/>
  <c r="E1284" i="14" s="1"/>
  <c r="F1284" i="14" s="1"/>
  <c r="B1283" i="14"/>
  <c r="B1282" i="14"/>
  <c r="E1282" i="14" s="1"/>
  <c r="F1282" i="14" s="1"/>
  <c r="B1281" i="14"/>
  <c r="C1281" i="14" s="1"/>
  <c r="B1280" i="14"/>
  <c r="C1280" i="14" s="1"/>
  <c r="B1279" i="14"/>
  <c r="E1279" i="14" s="1"/>
  <c r="F1279" i="14" s="1"/>
  <c r="B1278" i="14"/>
  <c r="E1278" i="14" s="1"/>
  <c r="F1278" i="14" s="1"/>
  <c r="B1277" i="14"/>
  <c r="B1276" i="14"/>
  <c r="B1275" i="14"/>
  <c r="E1275" i="14" s="1"/>
  <c r="F1275" i="14" s="1"/>
  <c r="B1274" i="14"/>
  <c r="E1274" i="14" s="1"/>
  <c r="F1274" i="14" s="1"/>
  <c r="B1273" i="14"/>
  <c r="E1273" i="14" s="1"/>
  <c r="F1273" i="14" s="1"/>
  <c r="B1272" i="14"/>
  <c r="E1272" i="14" s="1"/>
  <c r="F1272" i="14" s="1"/>
  <c r="B1271" i="14"/>
  <c r="C1271" i="14" s="1"/>
  <c r="B1270" i="14"/>
  <c r="C1270" i="14" s="1"/>
  <c r="B1269" i="14"/>
  <c r="E1269" i="14" s="1"/>
  <c r="F1269" i="14" s="1"/>
  <c r="B1268" i="14"/>
  <c r="E1268" i="14" s="1"/>
  <c r="F1268" i="14" s="1"/>
  <c r="B1267" i="14"/>
  <c r="B1266" i="14"/>
  <c r="E1266" i="14" s="1"/>
  <c r="F1266" i="14" s="1"/>
  <c r="B1265" i="14"/>
  <c r="C1265" i="14" s="1"/>
  <c r="B1264" i="14"/>
  <c r="C1264" i="14" s="1"/>
  <c r="B1263" i="14"/>
  <c r="E1263" i="14" s="1"/>
  <c r="F1263" i="14" s="1"/>
  <c r="B1262" i="14"/>
  <c r="E1262" i="14" s="1"/>
  <c r="F1262" i="14" s="1"/>
  <c r="B1261" i="14"/>
  <c r="C1261" i="14" s="1"/>
  <c r="B1260" i="14"/>
  <c r="B1259" i="14"/>
  <c r="B1258" i="14"/>
  <c r="E1258" i="14" s="1"/>
  <c r="F1258" i="14" s="1"/>
  <c r="B1257" i="14"/>
  <c r="B1256" i="14"/>
  <c r="E1256" i="14" s="1"/>
  <c r="F1256" i="14" s="1"/>
  <c r="B1255" i="14"/>
  <c r="B1254" i="14"/>
  <c r="C1254" i="14" s="1"/>
  <c r="B1253" i="14"/>
  <c r="B1252" i="14"/>
  <c r="C1252" i="14" s="1"/>
  <c r="B1251" i="14"/>
  <c r="E1251" i="14" s="1"/>
  <c r="F1251" i="14" s="1"/>
  <c r="B1250" i="14"/>
  <c r="C1250" i="14" s="1"/>
  <c r="B1249" i="14"/>
  <c r="E1249" i="14" s="1"/>
  <c r="F1249" i="14" s="1"/>
  <c r="B1248" i="14"/>
  <c r="C1248" i="14" s="1"/>
  <c r="B1247" i="14"/>
  <c r="E1247" i="14" s="1"/>
  <c r="F1247" i="14" s="1"/>
  <c r="B1246" i="14"/>
  <c r="C1246" i="14" s="1"/>
  <c r="B1245" i="14"/>
  <c r="B1244" i="14"/>
  <c r="C1244" i="14" s="1"/>
  <c r="B1243" i="14"/>
  <c r="B1242" i="14"/>
  <c r="B1241" i="14"/>
  <c r="E1241" i="14" s="1"/>
  <c r="F1241" i="14" s="1"/>
  <c r="B1240" i="14"/>
  <c r="B1239" i="14"/>
  <c r="E1239" i="14" s="1"/>
  <c r="F1239" i="14" s="1"/>
  <c r="B1238" i="14"/>
  <c r="C1238" i="14" s="1"/>
  <c r="B1237" i="14"/>
  <c r="E1237" i="14" s="1"/>
  <c r="F1237" i="14" s="1"/>
  <c r="B1236" i="14"/>
  <c r="C1236" i="14" s="1"/>
  <c r="B1235" i="14"/>
  <c r="E1235" i="14" s="1"/>
  <c r="F1235" i="14" s="1"/>
  <c r="B1234" i="14"/>
  <c r="B1233" i="14"/>
  <c r="E1233" i="14" s="1"/>
  <c r="F1233" i="14" s="1"/>
  <c r="B1232" i="14"/>
  <c r="C1232" i="14" s="1"/>
  <c r="B1231" i="14"/>
  <c r="E1231" i="14" s="1"/>
  <c r="F1231" i="14" s="1"/>
  <c r="B1230" i="14"/>
  <c r="C1230" i="14" s="1"/>
  <c r="B1229" i="14"/>
  <c r="B1228" i="14"/>
  <c r="B1227" i="14"/>
  <c r="E1227" i="14" s="1"/>
  <c r="F1227" i="14" s="1"/>
  <c r="B1226" i="14"/>
  <c r="B1225" i="14"/>
  <c r="E1225" i="14" s="1"/>
  <c r="F1225" i="14" s="1"/>
  <c r="B1224" i="14"/>
  <c r="C1224" i="14" s="1"/>
  <c r="B1223" i="14"/>
  <c r="E1223" i="14" s="1"/>
  <c r="F1223" i="14" s="1"/>
  <c r="B1222" i="14"/>
  <c r="C1222" i="14" s="1"/>
  <c r="B1221" i="14"/>
  <c r="E1221" i="14" s="1"/>
  <c r="F1221" i="14" s="1"/>
  <c r="B1220" i="14"/>
  <c r="C1220" i="14" s="1"/>
  <c r="B1219" i="14"/>
  <c r="E1219" i="14" s="1"/>
  <c r="F1219" i="14" s="1"/>
  <c r="B1218" i="14"/>
  <c r="C1218" i="14" s="1"/>
  <c r="B1217" i="14"/>
  <c r="E1217" i="14" s="1"/>
  <c r="F1217" i="14" s="1"/>
  <c r="B1216" i="14"/>
  <c r="C1216" i="14" s="1"/>
  <c r="B1215" i="14"/>
  <c r="E1215" i="14" s="1"/>
  <c r="F1215" i="14" s="1"/>
  <c r="B1214" i="14"/>
  <c r="C1214" i="14" s="1"/>
  <c r="B1213" i="14"/>
  <c r="B1212" i="14"/>
  <c r="B1211" i="14"/>
  <c r="E1211" i="14" s="1"/>
  <c r="F1211" i="14" s="1"/>
  <c r="B1210" i="14"/>
  <c r="E1210" i="14" s="1"/>
  <c r="F1210" i="14" s="1"/>
  <c r="B1209" i="14"/>
  <c r="B1208" i="14"/>
  <c r="B1207" i="14"/>
  <c r="E1207" i="14" s="1"/>
  <c r="F1207" i="14" s="1"/>
  <c r="B1206" i="14"/>
  <c r="B1205" i="14"/>
  <c r="E1205" i="14" s="1"/>
  <c r="F1205" i="14" s="1"/>
  <c r="B1204" i="14"/>
  <c r="B1203" i="14"/>
  <c r="B1202" i="14"/>
  <c r="B1201" i="14"/>
  <c r="E1201" i="14" s="1"/>
  <c r="F1201" i="14" s="1"/>
  <c r="B1200" i="14"/>
  <c r="B1199" i="14"/>
  <c r="E1199" i="14" s="1"/>
  <c r="F1199" i="14" s="1"/>
  <c r="B1198" i="14"/>
  <c r="B1197" i="14"/>
  <c r="E1197" i="14" s="1"/>
  <c r="F1197" i="14" s="1"/>
  <c r="B1196" i="14"/>
  <c r="B1195" i="14"/>
  <c r="E1195" i="14" s="1"/>
  <c r="F1195" i="14" s="1"/>
  <c r="B1194" i="14"/>
  <c r="B1193" i="14"/>
  <c r="B1192" i="14"/>
  <c r="B1191" i="14"/>
  <c r="E1191" i="14" s="1"/>
  <c r="F1191" i="14" s="1"/>
  <c r="B1190" i="14"/>
  <c r="B1189" i="14"/>
  <c r="E1189" i="14" s="1"/>
  <c r="F1189" i="14" s="1"/>
  <c r="B1188" i="14"/>
  <c r="B1187" i="14"/>
  <c r="E1187" i="14" s="1"/>
  <c r="F1187" i="14" s="1"/>
  <c r="B1186" i="14"/>
  <c r="B1185" i="14"/>
  <c r="E1185" i="14" s="1"/>
  <c r="F1185" i="14" s="1"/>
  <c r="B1184" i="14"/>
  <c r="B1183" i="14"/>
  <c r="B1182" i="14"/>
  <c r="B1181" i="14"/>
  <c r="E1181" i="14" s="1"/>
  <c r="F1181" i="14" s="1"/>
  <c r="B1180" i="14"/>
  <c r="B1179" i="14"/>
  <c r="E1179" i="14" s="1"/>
  <c r="F1179" i="14" s="1"/>
  <c r="B1178" i="14"/>
  <c r="B1177" i="14"/>
  <c r="E1177" i="14" s="1"/>
  <c r="F1177" i="14" s="1"/>
  <c r="B1176" i="14"/>
  <c r="B1175" i="14"/>
  <c r="E1175" i="14" s="1"/>
  <c r="F1175" i="14" s="1"/>
  <c r="B1174" i="14"/>
  <c r="B1173" i="14"/>
  <c r="E1173" i="14" s="1"/>
  <c r="F1173" i="14" s="1"/>
  <c r="B1172" i="14"/>
  <c r="B1171" i="14"/>
  <c r="E1171" i="14" s="1"/>
  <c r="F1171" i="14" s="1"/>
  <c r="B1170" i="14"/>
  <c r="B1169" i="14"/>
  <c r="B1168" i="14"/>
  <c r="B1167" i="14"/>
  <c r="E1167" i="14" s="1"/>
  <c r="F1167" i="14" s="1"/>
  <c r="B1166" i="14"/>
  <c r="B1165" i="14"/>
  <c r="E1165" i="14" s="1"/>
  <c r="F1165" i="14" s="1"/>
  <c r="B1164" i="14"/>
  <c r="B1163" i="14"/>
  <c r="E1163" i="14" s="1"/>
  <c r="F1163" i="14" s="1"/>
  <c r="B1162" i="14"/>
  <c r="C1162" i="14" s="1"/>
  <c r="B1161" i="14"/>
  <c r="E1161" i="14" s="1"/>
  <c r="F1161" i="14" s="1"/>
  <c r="B1160" i="14"/>
  <c r="B1159" i="14"/>
  <c r="E1159" i="14" s="1"/>
  <c r="F1159" i="14" s="1"/>
  <c r="B1158" i="14"/>
  <c r="C1158" i="14" s="1"/>
  <c r="B1157" i="14"/>
  <c r="B1156" i="14"/>
  <c r="C1156" i="14" s="1"/>
  <c r="B1155" i="14"/>
  <c r="E1155" i="14" s="1"/>
  <c r="F1155" i="14" s="1"/>
  <c r="B1154" i="14"/>
  <c r="C1154" i="14" s="1"/>
  <c r="B1153" i="14"/>
  <c r="E1153" i="14" s="1"/>
  <c r="F1153" i="14" s="1"/>
  <c r="B1152" i="14"/>
  <c r="C1152" i="14" s="1"/>
  <c r="B1151" i="14"/>
  <c r="B1150" i="14"/>
  <c r="C1150" i="14" s="1"/>
  <c r="B1149" i="14"/>
  <c r="E1149" i="14" s="1"/>
  <c r="F1149" i="14" s="1"/>
  <c r="B1148" i="14"/>
  <c r="C1148" i="14" s="1"/>
  <c r="B1147" i="14"/>
  <c r="E1147" i="14" s="1"/>
  <c r="F1147" i="14" s="1"/>
  <c r="B1146" i="14"/>
  <c r="C1146" i="14" s="1"/>
  <c r="B1145" i="14"/>
  <c r="E1145" i="14" s="1"/>
  <c r="F1145" i="14" s="1"/>
  <c r="B1144" i="14"/>
  <c r="C1144" i="14" s="1"/>
  <c r="B1143" i="14"/>
  <c r="E1143" i="14" s="1"/>
  <c r="F1143" i="14" s="1"/>
  <c r="B1142" i="14"/>
  <c r="B1141" i="14"/>
  <c r="E1141" i="14" s="1"/>
  <c r="F1141" i="14" s="1"/>
  <c r="B1140" i="14"/>
  <c r="C1140" i="14" s="1"/>
  <c r="B1139" i="14"/>
  <c r="E1139" i="14" s="1"/>
  <c r="F1139" i="14" s="1"/>
  <c r="B1138" i="14"/>
  <c r="B1137" i="14"/>
  <c r="E1137" i="14" s="1"/>
  <c r="F1137" i="14" s="1"/>
  <c r="B1136" i="14"/>
  <c r="B1135" i="14"/>
  <c r="E1135" i="14" s="1"/>
  <c r="F1135" i="14" s="1"/>
  <c r="B1134" i="14"/>
  <c r="B1133" i="14"/>
  <c r="B1132" i="14"/>
  <c r="B1131" i="14"/>
  <c r="B1130" i="14"/>
  <c r="C1130" i="14" s="1"/>
  <c r="B1129" i="14"/>
  <c r="E1129" i="14" s="1"/>
  <c r="F1129" i="14" s="1"/>
  <c r="B1128" i="14"/>
  <c r="C1128" i="14" s="1"/>
  <c r="B1127" i="14"/>
  <c r="E1127" i="14" s="1"/>
  <c r="F1127" i="14" s="1"/>
  <c r="B1126" i="14"/>
  <c r="C1126" i="14" s="1"/>
  <c r="B1125" i="14"/>
  <c r="B1124" i="14"/>
  <c r="B1123" i="14"/>
  <c r="B1122" i="14"/>
  <c r="C1122" i="14" s="1"/>
  <c r="B1121" i="14"/>
  <c r="E1121" i="14" s="1"/>
  <c r="F1121" i="14" s="1"/>
  <c r="B1120" i="14"/>
  <c r="C1120" i="14" s="1"/>
  <c r="B1119" i="14"/>
  <c r="E1119" i="14" s="1"/>
  <c r="F1119" i="14" s="1"/>
  <c r="B1118" i="14"/>
  <c r="C1118" i="14" s="1"/>
  <c r="B1117" i="14"/>
  <c r="B1116" i="14"/>
  <c r="B1115" i="14"/>
  <c r="B1114" i="14"/>
  <c r="B1113" i="14"/>
  <c r="E1113" i="14" s="1"/>
  <c r="F1113" i="14" s="1"/>
  <c r="B1112" i="14"/>
  <c r="C1112" i="14" s="1"/>
  <c r="B1111" i="14"/>
  <c r="E1111" i="14" s="1"/>
  <c r="F1111" i="14" s="1"/>
  <c r="B1110" i="14"/>
  <c r="C1110" i="14" s="1"/>
  <c r="B1109" i="14"/>
  <c r="B1108" i="14"/>
  <c r="C1108" i="14" s="1"/>
  <c r="B1107" i="14"/>
  <c r="B1106" i="14"/>
  <c r="C1106" i="14" s="1"/>
  <c r="B1105" i="14"/>
  <c r="E1105" i="14" s="1"/>
  <c r="F1105" i="14" s="1"/>
  <c r="B1104" i="14"/>
  <c r="B1103" i="14"/>
  <c r="E1103" i="14" s="1"/>
  <c r="F1103" i="14" s="1"/>
  <c r="B1102" i="14"/>
  <c r="B1101" i="14"/>
  <c r="B1100" i="14"/>
  <c r="C1100" i="14" s="1"/>
  <c r="B1099" i="14"/>
  <c r="B1098" i="14"/>
  <c r="C1098" i="14" s="1"/>
  <c r="B1097" i="14"/>
  <c r="E1097" i="14" s="1"/>
  <c r="F1097" i="14" s="1"/>
  <c r="B1096" i="14"/>
  <c r="C1096" i="14" s="1"/>
  <c r="B1095" i="14"/>
  <c r="E1095" i="14" s="1"/>
  <c r="F1095" i="14" s="1"/>
  <c r="B1094" i="14"/>
  <c r="C1094" i="14" s="1"/>
  <c r="B1093" i="14"/>
  <c r="B1092" i="14"/>
  <c r="B1091" i="14"/>
  <c r="B1090" i="14"/>
  <c r="B1089" i="14"/>
  <c r="E1089" i="14" s="1"/>
  <c r="F1089" i="14" s="1"/>
  <c r="B1088" i="14"/>
  <c r="C1088" i="14" s="1"/>
  <c r="B1087" i="14"/>
  <c r="E1087" i="14" s="1"/>
  <c r="F1087" i="14" s="1"/>
  <c r="B1086" i="14"/>
  <c r="C1086" i="14" s="1"/>
  <c r="B1085" i="14"/>
  <c r="B1084" i="14"/>
  <c r="C1084" i="14" s="1"/>
  <c r="B1083" i="14"/>
  <c r="B1082" i="14"/>
  <c r="C1082" i="14" s="1"/>
  <c r="B1081" i="14"/>
  <c r="E1081" i="14" s="1"/>
  <c r="F1081" i="14" s="1"/>
  <c r="B1080" i="14"/>
  <c r="C1080" i="14" s="1"/>
  <c r="B1079" i="14"/>
  <c r="E1079" i="14" s="1"/>
  <c r="F1079" i="14" s="1"/>
  <c r="B1078" i="14"/>
  <c r="C1078" i="14" s="1"/>
  <c r="B1077" i="14"/>
  <c r="B1076" i="14"/>
  <c r="C1076" i="14" s="1"/>
  <c r="B1075" i="14"/>
  <c r="B1074" i="14"/>
  <c r="C1074" i="14" s="1"/>
  <c r="B1073" i="14"/>
  <c r="E1073" i="14" s="1"/>
  <c r="F1073" i="14" s="1"/>
  <c r="B1072" i="14"/>
  <c r="B1071" i="14"/>
  <c r="E1071" i="14" s="1"/>
  <c r="F1071" i="14" s="1"/>
  <c r="B1070" i="14"/>
  <c r="B1069" i="14"/>
  <c r="B1068" i="14"/>
  <c r="C1068" i="14" s="1"/>
  <c r="B1067" i="14"/>
  <c r="B1066" i="14"/>
  <c r="C1066" i="14" s="1"/>
  <c r="B1065" i="14"/>
  <c r="E1065" i="14" s="1"/>
  <c r="F1065" i="14" s="1"/>
  <c r="B1064" i="14"/>
  <c r="C1064" i="14" s="1"/>
  <c r="B1063" i="14"/>
  <c r="E1063" i="14" s="1"/>
  <c r="F1063" i="14" s="1"/>
  <c r="B1062" i="14"/>
  <c r="C1062" i="14" s="1"/>
  <c r="B1061" i="14"/>
  <c r="B1060" i="14"/>
  <c r="B1059" i="14"/>
  <c r="B1058" i="14"/>
  <c r="C1058" i="14" s="1"/>
  <c r="B1057" i="14"/>
  <c r="E1057" i="14" s="1"/>
  <c r="F1057" i="14" s="1"/>
  <c r="B1056" i="14"/>
  <c r="C1056" i="14" s="1"/>
  <c r="B1055" i="14"/>
  <c r="E1055" i="14" s="1"/>
  <c r="F1055" i="14" s="1"/>
  <c r="B1054" i="14"/>
  <c r="C1054" i="14" s="1"/>
  <c r="B1053" i="14"/>
  <c r="B1052" i="14"/>
  <c r="C1052" i="14" s="1"/>
  <c r="B1051" i="14"/>
  <c r="B1050" i="14"/>
  <c r="B1049" i="14"/>
  <c r="E1049" i="14" s="1"/>
  <c r="F1049" i="14" s="1"/>
  <c r="B1048" i="14"/>
  <c r="C1048" i="14" s="1"/>
  <c r="B1047" i="14"/>
  <c r="E1047" i="14" s="1"/>
  <c r="F1047" i="14" s="1"/>
  <c r="B1046" i="14"/>
  <c r="B1045" i="14"/>
  <c r="B1044" i="14"/>
  <c r="C1044" i="14" s="1"/>
  <c r="B1043" i="14"/>
  <c r="B1042" i="14"/>
  <c r="C1042" i="14" s="1"/>
  <c r="B1041" i="14"/>
  <c r="E1041" i="14" s="1"/>
  <c r="F1041" i="14" s="1"/>
  <c r="B1040" i="14"/>
  <c r="C1040" i="14" s="1"/>
  <c r="B1039" i="14"/>
  <c r="E1039" i="14" s="1"/>
  <c r="F1039" i="14" s="1"/>
  <c r="B1038" i="14"/>
  <c r="C1038" i="14" s="1"/>
  <c r="B1037" i="14"/>
  <c r="B1036" i="14"/>
  <c r="C1036" i="14" s="1"/>
  <c r="B1035" i="14"/>
  <c r="B1034" i="14"/>
  <c r="C1034" i="14" s="1"/>
  <c r="B1033" i="14"/>
  <c r="E1033" i="14" s="1"/>
  <c r="F1033" i="14" s="1"/>
  <c r="B1032" i="14"/>
  <c r="B1031" i="14"/>
  <c r="E1031" i="14" s="1"/>
  <c r="F1031" i="14" s="1"/>
  <c r="B1030" i="14"/>
  <c r="C1030" i="14" s="1"/>
  <c r="B1029" i="14"/>
  <c r="B1028" i="14"/>
  <c r="C1028" i="14" s="1"/>
  <c r="B1027" i="14"/>
  <c r="B1026" i="14"/>
  <c r="B1025" i="14"/>
  <c r="E1025" i="14" s="1"/>
  <c r="F1025" i="14" s="1"/>
  <c r="B1024" i="14"/>
  <c r="C1024" i="14" s="1"/>
  <c r="B1023" i="14"/>
  <c r="B1022" i="14"/>
  <c r="B1021" i="14"/>
  <c r="B1020" i="14"/>
  <c r="C1020" i="14" s="1"/>
  <c r="B1019" i="14"/>
  <c r="B1018" i="14"/>
  <c r="C1018" i="14" s="1"/>
  <c r="B1017" i="14"/>
  <c r="B1016" i="14"/>
  <c r="B1015" i="14"/>
  <c r="B1014" i="14"/>
  <c r="B1013" i="14"/>
  <c r="B1012" i="14"/>
  <c r="C1012" i="14" s="1"/>
  <c r="B1011" i="14"/>
  <c r="B1010" i="14"/>
  <c r="C1010" i="14" s="1"/>
  <c r="B1009" i="14"/>
  <c r="B1008" i="14"/>
  <c r="C1008" i="14" s="1"/>
  <c r="B1007" i="14"/>
  <c r="B1006" i="14"/>
  <c r="C1006" i="14" s="1"/>
  <c r="B1005" i="14"/>
  <c r="B1004" i="14"/>
  <c r="C1004" i="14" s="1"/>
  <c r="B1003" i="14"/>
  <c r="E1003" i="14" s="1"/>
  <c r="F1003" i="14" s="1"/>
  <c r="B1002" i="14"/>
  <c r="B1001" i="14"/>
  <c r="B1000" i="14"/>
  <c r="B999" i="14"/>
  <c r="B998" i="14"/>
  <c r="C998" i="14" s="1"/>
  <c r="B997" i="14"/>
  <c r="E997" i="14" s="1"/>
  <c r="F997" i="14" s="1"/>
  <c r="B996" i="14"/>
  <c r="B995" i="14"/>
  <c r="E995" i="14" s="1"/>
  <c r="F995" i="14" s="1"/>
  <c r="B994" i="14"/>
  <c r="C994" i="14" s="1"/>
  <c r="B993" i="14"/>
  <c r="B992" i="14"/>
  <c r="C992" i="14" s="1"/>
  <c r="B991" i="14"/>
  <c r="B990" i="14"/>
  <c r="B989" i="14"/>
  <c r="E989" i="14" s="1"/>
  <c r="F989" i="14" s="1"/>
  <c r="B988" i="14"/>
  <c r="B987" i="14"/>
  <c r="B986" i="14"/>
  <c r="C986" i="14" s="1"/>
  <c r="B985" i="14"/>
  <c r="B984" i="14"/>
  <c r="B983" i="14"/>
  <c r="B982" i="14"/>
  <c r="C982" i="14" s="1"/>
  <c r="B981" i="14"/>
  <c r="E981" i="14" s="1"/>
  <c r="F981" i="14" s="1"/>
  <c r="B980" i="14"/>
  <c r="C980" i="14" s="1"/>
  <c r="B979" i="14"/>
  <c r="E979" i="14" s="1"/>
  <c r="F979" i="14" s="1"/>
  <c r="B978" i="14"/>
  <c r="C978" i="14" s="1"/>
  <c r="B977" i="14"/>
  <c r="B976" i="14"/>
  <c r="C976" i="14" s="1"/>
  <c r="B975" i="14"/>
  <c r="B974" i="14"/>
  <c r="B973" i="14"/>
  <c r="B972" i="14"/>
  <c r="B971" i="14"/>
  <c r="B970" i="14"/>
  <c r="C970" i="14" s="1"/>
  <c r="B969" i="14"/>
  <c r="B968" i="14"/>
  <c r="B967" i="14"/>
  <c r="B966" i="14"/>
  <c r="B965" i="14"/>
  <c r="E965" i="14" s="1"/>
  <c r="F965" i="14" s="1"/>
  <c r="B964" i="14"/>
  <c r="C964" i="14" s="1"/>
  <c r="B963" i="14"/>
  <c r="C963" i="14" s="1"/>
  <c r="B962" i="14"/>
  <c r="C962" i="14" s="1"/>
  <c r="B961" i="14"/>
  <c r="E961" i="14" s="1"/>
  <c r="F961" i="14" s="1"/>
  <c r="B960" i="14"/>
  <c r="C960" i="14" s="1"/>
  <c r="B959" i="14"/>
  <c r="B958" i="14"/>
  <c r="B957" i="14"/>
  <c r="E957" i="14" s="1"/>
  <c r="F957" i="14" s="1"/>
  <c r="B956" i="14"/>
  <c r="C956" i="14" s="1"/>
  <c r="B955" i="14"/>
  <c r="E955" i="14" s="1"/>
  <c r="F955" i="14" s="1"/>
  <c r="B954" i="14"/>
  <c r="C954" i="14" s="1"/>
  <c r="B953" i="14"/>
  <c r="E953" i="14" s="1"/>
  <c r="F953" i="14" s="1"/>
  <c r="B952" i="14"/>
  <c r="C952" i="14" s="1"/>
  <c r="B951" i="14"/>
  <c r="B950" i="14"/>
  <c r="B949" i="14"/>
  <c r="B948" i="14"/>
  <c r="C948" i="14" s="1"/>
  <c r="B947" i="14"/>
  <c r="E947" i="14" s="1"/>
  <c r="F947" i="14" s="1"/>
  <c r="B946" i="14"/>
  <c r="C946" i="14" s="1"/>
  <c r="B945" i="14"/>
  <c r="E945" i="14" s="1"/>
  <c r="F945" i="14" s="1"/>
  <c r="B944" i="14"/>
  <c r="C944" i="14" s="1"/>
  <c r="B943" i="14"/>
  <c r="E943" i="14" s="1"/>
  <c r="F943" i="14" s="1"/>
  <c r="B942" i="14"/>
  <c r="B941" i="14"/>
  <c r="B940" i="14"/>
  <c r="C940" i="14" s="1"/>
  <c r="B939" i="14"/>
  <c r="E939" i="14" s="1"/>
  <c r="F939" i="14" s="1"/>
  <c r="B938" i="14"/>
  <c r="C938" i="14" s="1"/>
  <c r="B937" i="14"/>
  <c r="E937" i="14" s="1"/>
  <c r="F937" i="14" s="1"/>
  <c r="B936" i="14"/>
  <c r="C936" i="14" s="1"/>
  <c r="B935" i="14"/>
  <c r="E935" i="14" s="1"/>
  <c r="F935" i="14" s="1"/>
  <c r="B934" i="14"/>
  <c r="B933" i="14"/>
  <c r="E933" i="14" s="1"/>
  <c r="F933" i="14" s="1"/>
  <c r="B932" i="14"/>
  <c r="C932" i="14" s="1"/>
  <c r="B931" i="14"/>
  <c r="E931" i="14" s="1"/>
  <c r="F931" i="14" s="1"/>
  <c r="B930" i="14"/>
  <c r="C930" i="14" s="1"/>
  <c r="B929" i="14"/>
  <c r="E929" i="14" s="1"/>
  <c r="F929" i="14" s="1"/>
  <c r="B928" i="14"/>
  <c r="B927" i="14"/>
  <c r="E927" i="14" s="1"/>
  <c r="F927" i="14" s="1"/>
  <c r="B926" i="14"/>
  <c r="C926" i="14" s="1"/>
  <c r="B925" i="14"/>
  <c r="B924" i="14"/>
  <c r="C924" i="14" s="1"/>
  <c r="B923" i="14"/>
  <c r="C923" i="14" s="1"/>
  <c r="B922" i="14"/>
  <c r="B921" i="14"/>
  <c r="B920" i="14"/>
  <c r="B919" i="14"/>
  <c r="E919" i="14" s="1"/>
  <c r="F919" i="14" s="1"/>
  <c r="B918" i="14"/>
  <c r="C918" i="14" s="1"/>
  <c r="B917" i="14"/>
  <c r="E917" i="14" s="1"/>
  <c r="F917" i="14" s="1"/>
  <c r="B916" i="14"/>
  <c r="C916" i="14" s="1"/>
  <c r="B915" i="14"/>
  <c r="E915" i="14" s="1"/>
  <c r="F915" i="14" s="1"/>
  <c r="B914" i="14"/>
  <c r="B913" i="14"/>
  <c r="B912" i="14"/>
  <c r="B911" i="14"/>
  <c r="B910" i="14"/>
  <c r="C910" i="14" s="1"/>
  <c r="B909" i="14"/>
  <c r="E909" i="14" s="1"/>
  <c r="F909" i="14" s="1"/>
  <c r="B908" i="14"/>
  <c r="C908" i="14" s="1"/>
  <c r="B907" i="14"/>
  <c r="B906" i="14"/>
  <c r="C906" i="14" s="1"/>
  <c r="B905" i="14"/>
  <c r="C905" i="14" s="1"/>
  <c r="B904" i="14"/>
  <c r="B903" i="14"/>
  <c r="B902" i="14"/>
  <c r="C902" i="14" s="1"/>
  <c r="B901" i="14"/>
  <c r="B900" i="14"/>
  <c r="C900" i="14" s="1"/>
  <c r="B899" i="14"/>
  <c r="E899" i="14" s="1"/>
  <c r="F899" i="14" s="1"/>
  <c r="B898" i="14"/>
  <c r="C898" i="14" s="1"/>
  <c r="B897" i="14"/>
  <c r="B896" i="14"/>
  <c r="C896" i="14" s="1"/>
  <c r="B895" i="14"/>
  <c r="E895" i="14" s="1"/>
  <c r="F895" i="14" s="1"/>
  <c r="B894" i="14"/>
  <c r="B893" i="14"/>
  <c r="E893" i="14" s="1"/>
  <c r="F893" i="14" s="1"/>
  <c r="B892" i="14"/>
  <c r="C892" i="14" s="1"/>
  <c r="B891" i="14"/>
  <c r="E891" i="14" s="1"/>
  <c r="F891" i="14" s="1"/>
  <c r="B890" i="14"/>
  <c r="B889" i="14"/>
  <c r="E889" i="14" s="1"/>
  <c r="F889" i="14" s="1"/>
  <c r="B888" i="14"/>
  <c r="C888" i="14" s="1"/>
  <c r="B887" i="14"/>
  <c r="E887" i="14" s="1"/>
  <c r="F887" i="14" s="1"/>
  <c r="B886" i="14"/>
  <c r="C886" i="14" s="1"/>
  <c r="B885" i="14"/>
  <c r="E885" i="14" s="1"/>
  <c r="F885" i="14" s="1"/>
  <c r="B884" i="14"/>
  <c r="C884" i="14" s="1"/>
  <c r="B883" i="14"/>
  <c r="E883" i="14" s="1"/>
  <c r="F883" i="14" s="1"/>
  <c r="B882" i="14"/>
  <c r="C882" i="14" s="1"/>
  <c r="B881" i="14"/>
  <c r="B880" i="14"/>
  <c r="C880" i="14" s="1"/>
  <c r="B879" i="14"/>
  <c r="E879" i="14" s="1"/>
  <c r="F879" i="14" s="1"/>
  <c r="B878" i="14"/>
  <c r="B877" i="14"/>
  <c r="E877" i="14" s="1"/>
  <c r="F877" i="14" s="1"/>
  <c r="B876" i="14"/>
  <c r="C876" i="14" s="1"/>
  <c r="B875" i="14"/>
  <c r="B874" i="14"/>
  <c r="C874" i="14" s="1"/>
  <c r="B873" i="14"/>
  <c r="E873" i="14" s="1"/>
  <c r="F873" i="14" s="1"/>
  <c r="B872" i="14"/>
  <c r="C872" i="14" s="1"/>
  <c r="B871" i="14"/>
  <c r="B870" i="14"/>
  <c r="B869" i="14"/>
  <c r="E869" i="14" s="1"/>
  <c r="F869" i="14" s="1"/>
  <c r="B868" i="14"/>
  <c r="B867" i="14"/>
  <c r="B866" i="14"/>
  <c r="C866" i="14" s="1"/>
  <c r="B865" i="14"/>
  <c r="E865" i="14" s="1"/>
  <c r="F865" i="14" s="1"/>
  <c r="B864" i="14"/>
  <c r="C864" i="14" s="1"/>
  <c r="B863" i="14"/>
  <c r="C863" i="14" s="1"/>
  <c r="B862" i="14"/>
  <c r="B861" i="14"/>
  <c r="E861" i="14" s="1"/>
  <c r="F861" i="14" s="1"/>
  <c r="B860" i="14"/>
  <c r="C860" i="14" s="1"/>
  <c r="B859" i="14"/>
  <c r="E859" i="14" s="1"/>
  <c r="F859" i="14" s="1"/>
  <c r="B858" i="14"/>
  <c r="B857" i="14"/>
  <c r="B856" i="14"/>
  <c r="C856" i="14" s="1"/>
  <c r="B855" i="14"/>
  <c r="E855" i="14" s="1"/>
  <c r="F855" i="14" s="1"/>
  <c r="B854" i="14"/>
  <c r="C854" i="14" s="1"/>
  <c r="B853" i="14"/>
  <c r="B852" i="14"/>
  <c r="C852" i="14" s="1"/>
  <c r="B851" i="14"/>
  <c r="C851" i="14" s="1"/>
  <c r="B850" i="14"/>
  <c r="B849" i="14"/>
  <c r="E849" i="14" s="1"/>
  <c r="F849" i="14" s="1"/>
  <c r="B848" i="14"/>
  <c r="C848" i="14" s="1"/>
  <c r="B847" i="14"/>
  <c r="E847" i="14" s="1"/>
  <c r="F847" i="14" s="1"/>
  <c r="B846" i="14"/>
  <c r="C846" i="14" s="1"/>
  <c r="B845" i="14"/>
  <c r="E845" i="14" s="1"/>
  <c r="F845" i="14" s="1"/>
  <c r="B844" i="14"/>
  <c r="C844" i="14" s="1"/>
  <c r="B843" i="14"/>
  <c r="C843" i="14" s="1"/>
  <c r="B842" i="14"/>
  <c r="B841" i="14"/>
  <c r="B840" i="14"/>
  <c r="C840" i="14" s="1"/>
  <c r="B839" i="14"/>
  <c r="E839" i="14" s="1"/>
  <c r="F839" i="14" s="1"/>
  <c r="B838" i="14"/>
  <c r="C838" i="14" s="1"/>
  <c r="B837" i="14"/>
  <c r="E837" i="14" s="1"/>
  <c r="F837" i="14" s="1"/>
  <c r="B836" i="14"/>
  <c r="C836" i="14" s="1"/>
  <c r="B835" i="14"/>
  <c r="C835" i="14" s="1"/>
  <c r="B834" i="14"/>
  <c r="B833" i="14"/>
  <c r="B832" i="14"/>
  <c r="C832" i="14" s="1"/>
  <c r="B831" i="14"/>
  <c r="E831" i="14" s="1"/>
  <c r="F831" i="14" s="1"/>
  <c r="B830" i="14"/>
  <c r="C830" i="14" s="1"/>
  <c r="B829" i="14"/>
  <c r="E829" i="14" s="1"/>
  <c r="F829" i="14" s="1"/>
  <c r="B828" i="14"/>
  <c r="C828" i="14" s="1"/>
  <c r="B827" i="14"/>
  <c r="C827" i="14" s="1"/>
  <c r="B826" i="14"/>
  <c r="C826" i="14" s="1"/>
  <c r="B825" i="14"/>
  <c r="B824" i="14"/>
  <c r="C824" i="14" s="1"/>
  <c r="B823" i="14"/>
  <c r="E823" i="14" s="1"/>
  <c r="F823" i="14" s="1"/>
  <c r="B822" i="14"/>
  <c r="C822" i="14" s="1"/>
  <c r="B821" i="14"/>
  <c r="E821" i="14" s="1"/>
  <c r="F821" i="14" s="1"/>
  <c r="B820" i="14"/>
  <c r="B819" i="14"/>
  <c r="C819" i="14" s="1"/>
  <c r="B818" i="14"/>
  <c r="B817" i="14"/>
  <c r="E817" i="14" s="1"/>
  <c r="F817" i="14" s="1"/>
  <c r="B816" i="14"/>
  <c r="C816" i="14" s="1"/>
  <c r="B815" i="14"/>
  <c r="E815" i="14" s="1"/>
  <c r="F815" i="14" s="1"/>
  <c r="B814" i="14"/>
  <c r="C814" i="14" s="1"/>
  <c r="B813" i="14"/>
  <c r="C813" i="14" s="1"/>
  <c r="B812" i="14"/>
  <c r="C812" i="14" s="1"/>
  <c r="B811" i="14"/>
  <c r="E811" i="14" s="1"/>
  <c r="F811" i="14" s="1"/>
  <c r="B810" i="14"/>
  <c r="B809" i="14"/>
  <c r="B808" i="14"/>
  <c r="C808" i="14" s="1"/>
  <c r="B807" i="14"/>
  <c r="E807" i="14" s="1"/>
  <c r="F807" i="14" s="1"/>
  <c r="B806" i="14"/>
  <c r="C806" i="14" s="1"/>
  <c r="B805" i="14"/>
  <c r="E805" i="14" s="1"/>
  <c r="F805" i="14" s="1"/>
  <c r="B804" i="14"/>
  <c r="C804" i="14" s="1"/>
  <c r="B803" i="14"/>
  <c r="B802" i="14"/>
  <c r="B801" i="14"/>
  <c r="E801" i="14" s="1"/>
  <c r="F801" i="14" s="1"/>
  <c r="B800" i="14"/>
  <c r="B799" i="14"/>
  <c r="B798" i="14"/>
  <c r="B797" i="14"/>
  <c r="C797" i="14" s="1"/>
  <c r="B796" i="14"/>
  <c r="C796" i="14" s="1"/>
  <c r="B795" i="14"/>
  <c r="B794" i="14"/>
  <c r="C794" i="14" s="1"/>
  <c r="B793" i="14"/>
  <c r="E793" i="14" s="1"/>
  <c r="F793" i="14" s="1"/>
  <c r="B792" i="14"/>
  <c r="B791" i="14"/>
  <c r="B790" i="14"/>
  <c r="C790" i="14" s="1"/>
  <c r="B789" i="14"/>
  <c r="B788" i="14"/>
  <c r="C788" i="14" s="1"/>
  <c r="B787" i="14"/>
  <c r="C787" i="14" s="1"/>
  <c r="B786" i="14"/>
  <c r="B785" i="14"/>
  <c r="C785" i="14" s="1"/>
  <c r="B784" i="14"/>
  <c r="B783" i="14"/>
  <c r="C783" i="14" s="1"/>
  <c r="B782" i="14"/>
  <c r="C782" i="14" s="1"/>
  <c r="B781" i="14"/>
  <c r="C781" i="14" s="1"/>
  <c r="B780" i="14"/>
  <c r="E780" i="14" s="1"/>
  <c r="F780" i="14" s="1"/>
  <c r="B779" i="14"/>
  <c r="B778" i="14"/>
  <c r="E778" i="14" s="1"/>
  <c r="F778" i="14" s="1"/>
  <c r="B777" i="14"/>
  <c r="C777" i="14" s="1"/>
  <c r="B776" i="14"/>
  <c r="E776" i="14" s="1"/>
  <c r="F776" i="14" s="1"/>
  <c r="B775" i="14"/>
  <c r="B774" i="14"/>
  <c r="E774" i="14" s="1"/>
  <c r="F774" i="14" s="1"/>
  <c r="B773" i="14"/>
  <c r="B772" i="14"/>
  <c r="E772" i="14" s="1"/>
  <c r="F772" i="14" s="1"/>
  <c r="B771" i="14"/>
  <c r="C771" i="14" s="1"/>
  <c r="B770" i="14"/>
  <c r="B769" i="14"/>
  <c r="C769" i="14" s="1"/>
  <c r="B768" i="14"/>
  <c r="B767" i="14"/>
  <c r="B766" i="14"/>
  <c r="B765" i="14"/>
  <c r="C765" i="14" s="1"/>
  <c r="B764" i="14"/>
  <c r="C764" i="14" s="1"/>
  <c r="B763" i="14"/>
  <c r="C763" i="14" s="1"/>
  <c r="B762" i="14"/>
  <c r="E762" i="14" s="1"/>
  <c r="F762" i="14" s="1"/>
  <c r="B761" i="14"/>
  <c r="C761" i="14" s="1"/>
  <c r="B760" i="14"/>
  <c r="E760" i="14" s="1"/>
  <c r="F760" i="14" s="1"/>
  <c r="B759" i="14"/>
  <c r="C759" i="14" s="1"/>
  <c r="B758" i="14"/>
  <c r="E758" i="14" s="1"/>
  <c r="F758" i="14" s="1"/>
  <c r="B757" i="14"/>
  <c r="B756" i="14"/>
  <c r="B755" i="14"/>
  <c r="C755" i="14" s="1"/>
  <c r="B754" i="14"/>
  <c r="B753" i="14"/>
  <c r="C753" i="14" s="1"/>
  <c r="B752" i="14"/>
  <c r="C752" i="14" s="1"/>
  <c r="B751" i="14"/>
  <c r="B750" i="14"/>
  <c r="C750" i="14" s="1"/>
  <c r="B749" i="14"/>
  <c r="C749" i="14" s="1"/>
  <c r="B748" i="14"/>
  <c r="E748" i="14" s="1"/>
  <c r="F748" i="14" s="1"/>
  <c r="B747" i="14"/>
  <c r="C747" i="14" s="1"/>
  <c r="B746" i="14"/>
  <c r="E746" i="14" s="1"/>
  <c r="F746" i="14" s="1"/>
  <c r="B745" i="14"/>
  <c r="C745" i="14" s="1"/>
  <c r="B744" i="14"/>
  <c r="E744" i="14" s="1"/>
  <c r="F744" i="14" s="1"/>
  <c r="B743" i="14"/>
  <c r="C743" i="14" s="1"/>
  <c r="B742" i="14"/>
  <c r="E742" i="14" s="1"/>
  <c r="F742" i="14" s="1"/>
  <c r="B741" i="14"/>
  <c r="C741" i="14" s="1"/>
  <c r="B740" i="14"/>
  <c r="E740" i="14" s="1"/>
  <c r="F740" i="14" s="1"/>
  <c r="B739" i="14"/>
  <c r="B738" i="14"/>
  <c r="E738" i="14" s="1"/>
  <c r="F738" i="14" s="1"/>
  <c r="B737" i="14"/>
  <c r="C737" i="14" s="1"/>
  <c r="B736" i="14"/>
  <c r="B735" i="14"/>
  <c r="C735" i="14" s="1"/>
  <c r="B734" i="14"/>
  <c r="B733" i="14"/>
  <c r="B732" i="14"/>
  <c r="B731" i="14"/>
  <c r="C731" i="14" s="1"/>
  <c r="B730" i="14"/>
  <c r="B729" i="14"/>
  <c r="B728" i="14"/>
  <c r="E728" i="14" s="1"/>
  <c r="F728" i="14" s="1"/>
  <c r="B727" i="14"/>
  <c r="C727" i="14" s="1"/>
  <c r="B726" i="14"/>
  <c r="B725" i="14"/>
  <c r="C725" i="14" s="1"/>
  <c r="B724" i="14"/>
  <c r="E724" i="14" s="1"/>
  <c r="F724" i="14" s="1"/>
  <c r="B723" i="14"/>
  <c r="B722" i="14"/>
  <c r="E722" i="14" s="1"/>
  <c r="F722" i="14" s="1"/>
  <c r="B721" i="14"/>
  <c r="C721" i="14" s="1"/>
  <c r="B720" i="14"/>
  <c r="B719" i="14"/>
  <c r="B718" i="14"/>
  <c r="C718" i="14" s="1"/>
  <c r="B717" i="14"/>
  <c r="B716" i="14"/>
  <c r="C716" i="14" s="1"/>
  <c r="B715" i="14"/>
  <c r="C715" i="14" s="1"/>
  <c r="B714" i="14"/>
  <c r="E714" i="14" s="1"/>
  <c r="F714" i="14" s="1"/>
  <c r="B713" i="14"/>
  <c r="C713" i="14" s="1"/>
  <c r="B712" i="14"/>
  <c r="B711" i="14"/>
  <c r="C711" i="14" s="1"/>
  <c r="B710" i="14"/>
  <c r="E710" i="14" s="1"/>
  <c r="F710" i="14" s="1"/>
  <c r="B709" i="14"/>
  <c r="B708" i="14"/>
  <c r="E708" i="14" s="1"/>
  <c r="F708" i="14" s="1"/>
  <c r="B707" i="14"/>
  <c r="B706" i="14"/>
  <c r="B705" i="14"/>
  <c r="C705" i="14" s="1"/>
  <c r="B704" i="14"/>
  <c r="B703" i="14"/>
  <c r="C703" i="14" s="1"/>
  <c r="B702" i="14"/>
  <c r="C702" i="14" s="1"/>
  <c r="B701" i="14"/>
  <c r="B700" i="14"/>
  <c r="C700" i="14" s="1"/>
  <c r="B699" i="14"/>
  <c r="C699" i="14" s="1"/>
  <c r="B698" i="14"/>
  <c r="B697" i="14"/>
  <c r="C697" i="14" s="1"/>
  <c r="B696" i="14"/>
  <c r="C696" i="14" s="1"/>
  <c r="B695" i="14"/>
  <c r="B694" i="14"/>
  <c r="B693" i="14"/>
  <c r="E693" i="14" s="1"/>
  <c r="F693" i="14" s="1"/>
  <c r="B692" i="14"/>
  <c r="E692" i="14" s="1"/>
  <c r="F692" i="14" s="1"/>
  <c r="B691" i="14"/>
  <c r="E691" i="14" s="1"/>
  <c r="F691" i="14" s="1"/>
  <c r="B690" i="14"/>
  <c r="B689" i="14"/>
  <c r="E689" i="14" s="1"/>
  <c r="F689" i="14" s="1"/>
  <c r="B688" i="14"/>
  <c r="C688" i="14" s="1"/>
  <c r="B687" i="14"/>
  <c r="B686" i="14"/>
  <c r="B685" i="14"/>
  <c r="C685" i="14" s="1"/>
  <c r="B684" i="14"/>
  <c r="B683" i="14"/>
  <c r="C683" i="14" s="1"/>
  <c r="B682" i="14"/>
  <c r="C682" i="14" s="1"/>
  <c r="B681" i="14"/>
  <c r="E681" i="14" s="1"/>
  <c r="F681" i="14" s="1"/>
  <c r="B680" i="14"/>
  <c r="C680" i="14" s="1"/>
  <c r="B679" i="14"/>
  <c r="B678" i="14"/>
  <c r="C678" i="14" s="1"/>
  <c r="B677" i="14"/>
  <c r="E677" i="14" s="1"/>
  <c r="F677" i="14" s="1"/>
  <c r="B676" i="14"/>
  <c r="B675" i="14"/>
  <c r="E675" i="14" s="1"/>
  <c r="F675" i="14" s="1"/>
  <c r="B674" i="14"/>
  <c r="C674" i="14" s="1"/>
  <c r="B673" i="14"/>
  <c r="E673" i="14" s="1"/>
  <c r="F673" i="14" s="1"/>
  <c r="B672" i="14"/>
  <c r="B671" i="14"/>
  <c r="C671" i="14" s="1"/>
  <c r="B670" i="14"/>
  <c r="C670" i="14" s="1"/>
  <c r="B669" i="14"/>
  <c r="E669" i="14" s="1"/>
  <c r="F669" i="14" s="1"/>
  <c r="B668" i="14"/>
  <c r="B667" i="14"/>
  <c r="C667" i="14" s="1"/>
  <c r="B666" i="14"/>
  <c r="C666" i="14" s="1"/>
  <c r="B665" i="14"/>
  <c r="E665" i="14" s="1"/>
  <c r="F665" i="14" s="1"/>
  <c r="B664" i="14"/>
  <c r="C664" i="14" s="1"/>
  <c r="B663" i="14"/>
  <c r="B662" i="14"/>
  <c r="B661" i="14"/>
  <c r="B660" i="14"/>
  <c r="B659" i="14"/>
  <c r="B658" i="14"/>
  <c r="C658" i="14" s="1"/>
  <c r="B657" i="14"/>
  <c r="E657" i="14" s="1"/>
  <c r="F657" i="14" s="1"/>
  <c r="B656" i="14"/>
  <c r="B655" i="14"/>
  <c r="E655" i="14" s="1"/>
  <c r="F655" i="14" s="1"/>
  <c r="B654" i="14"/>
  <c r="B653" i="14"/>
  <c r="E653" i="14" s="1"/>
  <c r="F653" i="14" s="1"/>
  <c r="B652" i="14"/>
  <c r="B651" i="14"/>
  <c r="C651" i="14" s="1"/>
  <c r="B650" i="14"/>
  <c r="C650" i="14" s="1"/>
  <c r="B649" i="14"/>
  <c r="C649" i="14" s="1"/>
  <c r="B648" i="14"/>
  <c r="C648" i="14" s="1"/>
  <c r="B647" i="14"/>
  <c r="E647" i="14" s="1"/>
  <c r="F647" i="14" s="1"/>
  <c r="B646" i="14"/>
  <c r="C646" i="14" s="1"/>
  <c r="B645" i="14"/>
  <c r="C645" i="14" s="1"/>
  <c r="B644" i="14"/>
  <c r="B643" i="14"/>
  <c r="E643" i="14" s="1"/>
  <c r="F643" i="14" s="1"/>
  <c r="B642" i="14"/>
  <c r="C642" i="14" s="1"/>
  <c r="B641" i="14"/>
  <c r="B640" i="14"/>
  <c r="C640" i="14" s="1"/>
  <c r="B639" i="14"/>
  <c r="C639" i="14" s="1"/>
  <c r="B638" i="14"/>
  <c r="C638" i="14" s="1"/>
  <c r="B637" i="14"/>
  <c r="B636" i="14"/>
  <c r="B635" i="14"/>
  <c r="B634" i="14"/>
  <c r="C634" i="14" s="1"/>
  <c r="B633" i="14"/>
  <c r="B632" i="14"/>
  <c r="B631" i="14"/>
  <c r="E631" i="14" s="1"/>
  <c r="F631" i="14" s="1"/>
  <c r="B630" i="14"/>
  <c r="C630" i="14" s="1"/>
  <c r="B629" i="14"/>
  <c r="B628" i="14"/>
  <c r="B627" i="14"/>
  <c r="C627" i="14" s="1"/>
  <c r="B626" i="14"/>
  <c r="C626" i="14" s="1"/>
  <c r="B625" i="14"/>
  <c r="B624" i="14"/>
  <c r="C624" i="14" s="1"/>
  <c r="B623" i="14"/>
  <c r="C623" i="14" s="1"/>
  <c r="B622" i="14"/>
  <c r="B621" i="14"/>
  <c r="E621" i="14" s="1"/>
  <c r="F621" i="14" s="1"/>
  <c r="B620" i="14"/>
  <c r="B619" i="14"/>
  <c r="B618" i="14"/>
  <c r="C618" i="14" s="1"/>
  <c r="B617" i="14"/>
  <c r="E617" i="14" s="1"/>
  <c r="F617" i="14" s="1"/>
  <c r="B616" i="14"/>
  <c r="C616" i="14" s="1"/>
  <c r="B615" i="14"/>
  <c r="B614" i="14"/>
  <c r="C614" i="14" s="1"/>
  <c r="B613" i="14"/>
  <c r="B612" i="14"/>
  <c r="B611" i="14"/>
  <c r="E611" i="14" s="1"/>
  <c r="F611" i="14" s="1"/>
  <c r="B610" i="14"/>
  <c r="C610" i="14" s="1"/>
  <c r="B609" i="14"/>
  <c r="E609" i="14" s="1"/>
  <c r="F609" i="14" s="1"/>
  <c r="B608" i="14"/>
  <c r="B607" i="14"/>
  <c r="C607" i="14" s="1"/>
  <c r="B606" i="14"/>
  <c r="C606" i="14" s="1"/>
  <c r="B605" i="14"/>
  <c r="E605" i="14" s="1"/>
  <c r="F605" i="14" s="1"/>
  <c r="B604" i="14"/>
  <c r="B603" i="14"/>
  <c r="B602" i="14"/>
  <c r="C602" i="14" s="1"/>
  <c r="B601" i="14"/>
  <c r="E601" i="14" s="1"/>
  <c r="F601" i="14" s="1"/>
  <c r="B600" i="14"/>
  <c r="C600" i="14" s="1"/>
  <c r="B599" i="14"/>
  <c r="B598" i="14"/>
  <c r="C598" i="14" s="1"/>
  <c r="B597" i="14"/>
  <c r="E597" i="14" s="1"/>
  <c r="F597" i="14" s="1"/>
  <c r="B596" i="14"/>
  <c r="B595" i="14"/>
  <c r="B594" i="14"/>
  <c r="C594" i="14" s="1"/>
  <c r="B593" i="14"/>
  <c r="E593" i="14" s="1"/>
  <c r="F593" i="14" s="1"/>
  <c r="B592" i="14"/>
  <c r="C592" i="14" s="1"/>
  <c r="B591" i="14"/>
  <c r="E591" i="14" s="1"/>
  <c r="F591" i="14" s="1"/>
  <c r="B590" i="14"/>
  <c r="C590" i="14" s="1"/>
  <c r="B589" i="14"/>
  <c r="C589" i="14" s="1"/>
  <c r="B588" i="14"/>
  <c r="B587" i="14"/>
  <c r="E587" i="14" s="1"/>
  <c r="F587" i="14" s="1"/>
  <c r="B586" i="14"/>
  <c r="C586" i="14" s="1"/>
  <c r="B585" i="14"/>
  <c r="E585" i="14" s="1"/>
  <c r="F585" i="14" s="1"/>
  <c r="B584" i="14"/>
  <c r="C584" i="14" s="1"/>
  <c r="B583" i="14"/>
  <c r="E583" i="14" s="1"/>
  <c r="F583" i="14" s="1"/>
  <c r="B582" i="14"/>
  <c r="C582" i="14" s="1"/>
  <c r="B581" i="14"/>
  <c r="E581" i="14" s="1"/>
  <c r="F581" i="14" s="1"/>
  <c r="B580" i="14"/>
  <c r="B579" i="14"/>
  <c r="E579" i="14" s="1"/>
  <c r="F579" i="14" s="1"/>
  <c r="B578" i="14"/>
  <c r="C578" i="14" s="1"/>
  <c r="B577" i="14"/>
  <c r="B576" i="14"/>
  <c r="C576" i="14" s="1"/>
  <c r="B575" i="14"/>
  <c r="E575" i="14" s="1"/>
  <c r="F575" i="14" s="1"/>
  <c r="B574" i="14"/>
  <c r="C574" i="14" s="1"/>
  <c r="B573" i="14"/>
  <c r="B572" i="14"/>
  <c r="B571" i="14"/>
  <c r="E571" i="14" s="1"/>
  <c r="F571" i="14" s="1"/>
  <c r="B570" i="14"/>
  <c r="C570" i="14" s="1"/>
  <c r="B569" i="14"/>
  <c r="E569" i="14" s="1"/>
  <c r="F569" i="14" s="1"/>
  <c r="B568" i="14"/>
  <c r="B567" i="14"/>
  <c r="E567" i="14" s="1"/>
  <c r="F567" i="14" s="1"/>
  <c r="B566" i="14"/>
  <c r="C566" i="14" s="1"/>
  <c r="B565" i="14"/>
  <c r="E565" i="14" s="1"/>
  <c r="F565" i="14" s="1"/>
  <c r="B564" i="14"/>
  <c r="B563" i="14"/>
  <c r="E563" i="14" s="1"/>
  <c r="F563" i="14" s="1"/>
  <c r="B562" i="14"/>
  <c r="C562" i="14" s="1"/>
  <c r="B561" i="14"/>
  <c r="E561" i="14" s="1"/>
  <c r="F561" i="14" s="1"/>
  <c r="B560" i="14"/>
  <c r="C560" i="14" s="1"/>
  <c r="B559" i="14"/>
  <c r="E559" i="14" s="1"/>
  <c r="F559" i="14" s="1"/>
  <c r="B558" i="14"/>
  <c r="C558" i="14" s="1"/>
  <c r="B557" i="14"/>
  <c r="B556" i="14"/>
  <c r="C556" i="14" s="1"/>
  <c r="B555" i="14"/>
  <c r="E555" i="14" s="1"/>
  <c r="F555" i="14" s="1"/>
  <c r="B554" i="14"/>
  <c r="B553" i="14"/>
  <c r="B552" i="14"/>
  <c r="C552" i="14" s="1"/>
  <c r="B551" i="14"/>
  <c r="E551" i="14" s="1"/>
  <c r="F551" i="14" s="1"/>
  <c r="B550" i="14"/>
  <c r="C550" i="14" s="1"/>
  <c r="B549" i="14"/>
  <c r="E549" i="14" s="1"/>
  <c r="F549" i="14" s="1"/>
  <c r="B548" i="14"/>
  <c r="C548" i="14" s="1"/>
  <c r="B547" i="14"/>
  <c r="B546" i="14"/>
  <c r="B545" i="14"/>
  <c r="B544" i="14"/>
  <c r="C544" i="14" s="1"/>
  <c r="B543" i="14"/>
  <c r="E543" i="14" s="1"/>
  <c r="F543" i="14" s="1"/>
  <c r="B542" i="14"/>
  <c r="B541" i="14"/>
  <c r="C541" i="14" s="1"/>
  <c r="B540" i="14"/>
  <c r="E540" i="14" s="1"/>
  <c r="F540" i="14" s="1"/>
  <c r="B539" i="14"/>
  <c r="C539" i="14" s="1"/>
  <c r="B538" i="14"/>
  <c r="B537" i="14"/>
  <c r="B536" i="14"/>
  <c r="B535" i="14"/>
  <c r="C535" i="14" s="1"/>
  <c r="B534" i="14"/>
  <c r="B533" i="14"/>
  <c r="C533" i="14" s="1"/>
  <c r="B532" i="14"/>
  <c r="B531" i="14"/>
  <c r="B530" i="14"/>
  <c r="B529" i="14"/>
  <c r="B528" i="14"/>
  <c r="B527" i="14"/>
  <c r="C527" i="14" s="1"/>
  <c r="B526" i="14"/>
  <c r="B525" i="14"/>
  <c r="C525" i="14" s="1"/>
  <c r="B524" i="14"/>
  <c r="E524" i="14" s="1"/>
  <c r="F524" i="14" s="1"/>
  <c r="B523" i="14"/>
  <c r="C523" i="14" s="1"/>
  <c r="B522" i="14"/>
  <c r="E522" i="14" s="1"/>
  <c r="F522" i="14" s="1"/>
  <c r="B521" i="14"/>
  <c r="C521" i="14" s="1"/>
  <c r="B520" i="14"/>
  <c r="B519" i="14"/>
  <c r="C519" i="14" s="1"/>
  <c r="B518" i="14"/>
  <c r="B517" i="14"/>
  <c r="C517" i="14" s="1"/>
  <c r="B516" i="14"/>
  <c r="E516" i="14" s="1"/>
  <c r="F516" i="14" s="1"/>
  <c r="B515" i="14"/>
  <c r="B514" i="14"/>
  <c r="E514" i="14" s="1"/>
  <c r="F514" i="14" s="1"/>
  <c r="B513" i="14"/>
  <c r="C513" i="14" s="1"/>
  <c r="B512" i="14"/>
  <c r="B511" i="14"/>
  <c r="C511" i="14" s="1"/>
  <c r="B510" i="14"/>
  <c r="B509" i="14"/>
  <c r="C509" i="14" s="1"/>
  <c r="B508" i="14"/>
  <c r="B507" i="14"/>
  <c r="C507" i="14" s="1"/>
  <c r="B506" i="14"/>
  <c r="E506" i="14" s="1"/>
  <c r="F506" i="14" s="1"/>
  <c r="B505" i="14"/>
  <c r="C505" i="14" s="1"/>
  <c r="B504" i="14"/>
  <c r="E504" i="14" s="1"/>
  <c r="F504" i="14" s="1"/>
  <c r="B503" i="14"/>
  <c r="C503" i="14" s="1"/>
  <c r="B502" i="14"/>
  <c r="B501" i="14"/>
  <c r="C501" i="14" s="1"/>
  <c r="B500" i="14"/>
  <c r="B499" i="14"/>
  <c r="C499" i="14" s="1"/>
  <c r="B498" i="14"/>
  <c r="C498" i="14" s="1"/>
  <c r="B497" i="14"/>
  <c r="B496" i="14"/>
  <c r="E496" i="14" s="1"/>
  <c r="F496" i="14" s="1"/>
  <c r="B495" i="14"/>
  <c r="C495" i="14" s="1"/>
  <c r="B494" i="14"/>
  <c r="B493" i="14"/>
  <c r="C493" i="14" s="1"/>
  <c r="B492" i="14"/>
  <c r="E492" i="14" s="1"/>
  <c r="F492" i="14" s="1"/>
  <c r="B491" i="14"/>
  <c r="C491" i="14" s="1"/>
  <c r="B490" i="14"/>
  <c r="C490" i="14" s="1"/>
  <c r="B489" i="14"/>
  <c r="B488" i="14"/>
  <c r="B487" i="14"/>
  <c r="C487" i="14" s="1"/>
  <c r="B486" i="14"/>
  <c r="B485" i="14"/>
  <c r="C485" i="14" s="1"/>
  <c r="B484" i="14"/>
  <c r="E484" i="14" s="1"/>
  <c r="F484" i="14" s="1"/>
  <c r="B483" i="14"/>
  <c r="B482" i="14"/>
  <c r="C482" i="14" s="1"/>
  <c r="B481" i="14"/>
  <c r="C481" i="14" s="1"/>
  <c r="B480" i="14"/>
  <c r="E480" i="14" s="1"/>
  <c r="F480" i="14" s="1"/>
  <c r="B479" i="14"/>
  <c r="C479" i="14" s="1"/>
  <c r="B478" i="14"/>
  <c r="B477" i="14"/>
  <c r="C477" i="14" s="1"/>
  <c r="B476" i="14"/>
  <c r="E476" i="14" s="1"/>
  <c r="F476" i="14" s="1"/>
  <c r="B475" i="14"/>
  <c r="C475" i="14" s="1"/>
  <c r="B474" i="14"/>
  <c r="B473" i="14"/>
  <c r="B472" i="14"/>
  <c r="B471" i="14"/>
  <c r="C471" i="14" s="1"/>
  <c r="B470" i="14"/>
  <c r="B469" i="14"/>
  <c r="C469" i="14" s="1"/>
  <c r="B468" i="14"/>
  <c r="B467" i="14"/>
  <c r="B466" i="14"/>
  <c r="B465" i="14"/>
  <c r="B464" i="14"/>
  <c r="B463" i="14"/>
  <c r="C463" i="14" s="1"/>
  <c r="B462" i="14"/>
  <c r="B461" i="14"/>
  <c r="C461" i="14" s="1"/>
  <c r="B460" i="14"/>
  <c r="E460" i="14" s="1"/>
  <c r="F460" i="14" s="1"/>
  <c r="B459" i="14"/>
  <c r="C459" i="14" s="1"/>
  <c r="B458" i="14"/>
  <c r="E458" i="14" s="1"/>
  <c r="F458" i="14" s="1"/>
  <c r="B457" i="14"/>
  <c r="C457" i="14" s="1"/>
  <c r="B456" i="14"/>
  <c r="B455" i="14"/>
  <c r="C455" i="14" s="1"/>
  <c r="B454" i="14"/>
  <c r="B453" i="14"/>
  <c r="C453" i="14" s="1"/>
  <c r="B452" i="14"/>
  <c r="E452" i="14" s="1"/>
  <c r="F452" i="14" s="1"/>
  <c r="B451" i="14"/>
  <c r="B450" i="14"/>
  <c r="E450" i="14" s="1"/>
  <c r="F450" i="14" s="1"/>
  <c r="B449" i="14"/>
  <c r="C449" i="14" s="1"/>
  <c r="B448" i="14"/>
  <c r="B447" i="14"/>
  <c r="C447" i="14" s="1"/>
  <c r="B446" i="14"/>
  <c r="B445" i="14"/>
  <c r="C445" i="14" s="1"/>
  <c r="B444" i="14"/>
  <c r="B443" i="14"/>
  <c r="C443" i="14" s="1"/>
  <c r="B442" i="14"/>
  <c r="E442" i="14" s="1"/>
  <c r="F442" i="14" s="1"/>
  <c r="B441" i="14"/>
  <c r="C441" i="14" s="1"/>
  <c r="B440" i="14"/>
  <c r="B439" i="14"/>
  <c r="C439" i="14" s="1"/>
  <c r="B438" i="14"/>
  <c r="E438" i="14" s="1"/>
  <c r="F438" i="14" s="1"/>
  <c r="B437" i="14"/>
  <c r="B436" i="14"/>
  <c r="B435" i="14"/>
  <c r="C435" i="14" s="1"/>
  <c r="B434" i="14"/>
  <c r="E434" i="14" s="1"/>
  <c r="F434" i="14" s="1"/>
  <c r="B433" i="14"/>
  <c r="C433" i="14" s="1"/>
  <c r="B432" i="14"/>
  <c r="B431" i="14"/>
  <c r="B430" i="14"/>
  <c r="B429" i="14"/>
  <c r="C429" i="14" s="1"/>
  <c r="B428" i="14"/>
  <c r="B427" i="14"/>
  <c r="C427" i="14" s="1"/>
  <c r="B426" i="14"/>
  <c r="B425" i="14"/>
  <c r="B424" i="14"/>
  <c r="B423" i="14"/>
  <c r="C423" i="14" s="1"/>
  <c r="B422" i="14"/>
  <c r="B421" i="14"/>
  <c r="C421" i="14" s="1"/>
  <c r="B420" i="14"/>
  <c r="B419" i="14"/>
  <c r="B418" i="14"/>
  <c r="B417" i="14"/>
  <c r="B416" i="14"/>
  <c r="E416" i="14" s="1"/>
  <c r="F416" i="14" s="1"/>
  <c r="B415" i="14"/>
  <c r="B414" i="14"/>
  <c r="C414" i="14" s="1"/>
  <c r="B413" i="14"/>
  <c r="B412" i="14"/>
  <c r="E412" i="14" s="1"/>
  <c r="F412" i="14" s="1"/>
  <c r="B411" i="14"/>
  <c r="B410" i="14"/>
  <c r="C410" i="14" s="1"/>
  <c r="B409" i="14"/>
  <c r="B408" i="14"/>
  <c r="E408" i="14" s="1"/>
  <c r="F408" i="14" s="1"/>
  <c r="B407" i="14"/>
  <c r="C407" i="14" s="1"/>
  <c r="B406" i="14"/>
  <c r="B405" i="14"/>
  <c r="C405" i="14" s="1"/>
  <c r="B404" i="14"/>
  <c r="E404" i="14" s="1"/>
  <c r="F404" i="14" s="1"/>
  <c r="B403" i="14"/>
  <c r="B402" i="14"/>
  <c r="C402" i="14" s="1"/>
  <c r="B401" i="14"/>
  <c r="B400" i="14"/>
  <c r="E400" i="14" s="1"/>
  <c r="F400" i="14" s="1"/>
  <c r="B399" i="14"/>
  <c r="B398" i="14"/>
  <c r="B397" i="14"/>
  <c r="C397" i="14" s="1"/>
  <c r="B396" i="14"/>
  <c r="E396" i="14" s="1"/>
  <c r="F396" i="14" s="1"/>
  <c r="B395" i="14"/>
  <c r="B394" i="14"/>
  <c r="B393" i="14"/>
  <c r="B392" i="14"/>
  <c r="E392" i="14" s="1"/>
  <c r="F392" i="14" s="1"/>
  <c r="B391" i="14"/>
  <c r="B390" i="14"/>
  <c r="C390" i="14" s="1"/>
  <c r="B389" i="14"/>
  <c r="B388" i="14"/>
  <c r="E388" i="14" s="1"/>
  <c r="F388" i="14" s="1"/>
  <c r="B387" i="14"/>
  <c r="B386" i="14"/>
  <c r="C386" i="14" s="1"/>
  <c r="B385" i="14"/>
  <c r="B384" i="14"/>
  <c r="E384" i="14" s="1"/>
  <c r="F384" i="14" s="1"/>
  <c r="B383" i="14"/>
  <c r="C383" i="14" s="1"/>
  <c r="B382" i="14"/>
  <c r="E382" i="14" s="1"/>
  <c r="F382" i="14" s="1"/>
  <c r="B381" i="14"/>
  <c r="B380" i="14"/>
  <c r="E380" i="14" s="1"/>
  <c r="F380" i="14" s="1"/>
  <c r="B379" i="14"/>
  <c r="B378" i="14"/>
  <c r="C378" i="14" s="1"/>
  <c r="B377" i="14"/>
  <c r="C377" i="14" s="1"/>
  <c r="B376" i="14"/>
  <c r="E376" i="14" s="1"/>
  <c r="F376" i="14" s="1"/>
  <c r="B375" i="14"/>
  <c r="C375" i="14" s="1"/>
  <c r="B374" i="14"/>
  <c r="E374" i="14" s="1"/>
  <c r="F374" i="14" s="1"/>
  <c r="B373" i="14"/>
  <c r="B372" i="14"/>
  <c r="E372" i="14" s="1"/>
  <c r="F372" i="14" s="1"/>
  <c r="B371" i="14"/>
  <c r="B370" i="14"/>
  <c r="C370" i="14" s="1"/>
  <c r="B369" i="14"/>
  <c r="C369" i="14" s="1"/>
  <c r="B368" i="14"/>
  <c r="E368" i="14" s="1"/>
  <c r="F368" i="14" s="1"/>
  <c r="B367" i="14"/>
  <c r="C367" i="14" s="1"/>
  <c r="B366" i="14"/>
  <c r="B365" i="14"/>
  <c r="C365" i="14" s="1"/>
  <c r="B364" i="14"/>
  <c r="E364" i="14" s="1"/>
  <c r="F364" i="14" s="1"/>
  <c r="B363" i="14"/>
  <c r="B362" i="14"/>
  <c r="C362" i="14" s="1"/>
  <c r="B361" i="14"/>
  <c r="B360" i="14"/>
  <c r="E360" i="14" s="1"/>
  <c r="F360" i="14" s="1"/>
  <c r="B359" i="14"/>
  <c r="C359" i="14" s="1"/>
  <c r="B358" i="14"/>
  <c r="B357" i="14"/>
  <c r="C357" i="14" s="1"/>
  <c r="B356" i="14"/>
  <c r="E356" i="14" s="1"/>
  <c r="F356" i="14" s="1"/>
  <c r="B355" i="14"/>
  <c r="C355" i="14" s="1"/>
  <c r="B354" i="14"/>
  <c r="E354" i="14" s="1"/>
  <c r="F354" i="14" s="1"/>
  <c r="B353" i="14"/>
  <c r="C353" i="14" s="1"/>
  <c r="B352" i="14"/>
  <c r="E352" i="14" s="1"/>
  <c r="F352" i="14" s="1"/>
  <c r="B351" i="14"/>
  <c r="B350" i="14"/>
  <c r="E350" i="14" s="1"/>
  <c r="F350" i="14" s="1"/>
  <c r="B349" i="14"/>
  <c r="C349" i="14" s="1"/>
  <c r="B348" i="14"/>
  <c r="C348" i="14" s="1"/>
  <c r="B347" i="14"/>
  <c r="C347" i="14" s="1"/>
  <c r="B346" i="14"/>
  <c r="B345" i="14"/>
  <c r="C345" i="14" s="1"/>
  <c r="B344" i="14"/>
  <c r="E344" i="14" s="1"/>
  <c r="F344" i="14" s="1"/>
  <c r="B343" i="14"/>
  <c r="C343" i="14" s="1"/>
  <c r="B342" i="14"/>
  <c r="C342" i="14" s="1"/>
  <c r="B341" i="14"/>
  <c r="C341" i="14" s="1"/>
  <c r="B340" i="14"/>
  <c r="E340" i="14" s="1"/>
  <c r="F340" i="14" s="1"/>
  <c r="B339" i="14"/>
  <c r="C339" i="14" s="1"/>
  <c r="B338" i="14"/>
  <c r="B337" i="14"/>
  <c r="C337" i="14" s="1"/>
  <c r="B336" i="14"/>
  <c r="E336" i="14" s="1"/>
  <c r="F336" i="14" s="1"/>
  <c r="B335" i="14"/>
  <c r="C335" i="14" s="1"/>
  <c r="B334" i="14"/>
  <c r="E334" i="14" s="1"/>
  <c r="F334" i="14" s="1"/>
  <c r="B333" i="14"/>
  <c r="C333" i="14" s="1"/>
  <c r="B332" i="14"/>
  <c r="C332" i="14" s="1"/>
  <c r="B331" i="14"/>
  <c r="B330" i="14"/>
  <c r="E330" i="14" s="1"/>
  <c r="F330" i="14" s="1"/>
  <c r="B329" i="14"/>
  <c r="C329" i="14" s="1"/>
  <c r="B328" i="14"/>
  <c r="E328" i="14" s="1"/>
  <c r="F328" i="14" s="1"/>
  <c r="B327" i="14"/>
  <c r="C327" i="14" s="1"/>
  <c r="B326" i="14"/>
  <c r="E326" i="14" s="1"/>
  <c r="F326" i="14" s="1"/>
  <c r="B325" i="14"/>
  <c r="C325" i="14" s="1"/>
  <c r="B324" i="14"/>
  <c r="E324" i="14" s="1"/>
  <c r="F324" i="14" s="1"/>
  <c r="B323" i="14"/>
  <c r="B322" i="14"/>
  <c r="E322" i="14" s="1"/>
  <c r="F322" i="14" s="1"/>
  <c r="B321" i="14"/>
  <c r="C321" i="14" s="1"/>
  <c r="B320" i="14"/>
  <c r="E320" i="14" s="1"/>
  <c r="F320" i="14" s="1"/>
  <c r="B319" i="14"/>
  <c r="C319" i="14" s="1"/>
  <c r="B318" i="14"/>
  <c r="C318" i="14" s="1"/>
  <c r="B317" i="14"/>
  <c r="C317" i="14" s="1"/>
  <c r="B316" i="14"/>
  <c r="B315" i="14"/>
  <c r="C315" i="14" s="1"/>
  <c r="B314" i="14"/>
  <c r="E314" i="14" s="1"/>
  <c r="F314" i="14" s="1"/>
  <c r="B313" i="14"/>
  <c r="C313" i="14" s="1"/>
  <c r="B312" i="14"/>
  <c r="E312" i="14" s="1"/>
  <c r="F312" i="14" s="1"/>
  <c r="B311" i="14"/>
  <c r="B310" i="14"/>
  <c r="E310" i="14" s="1"/>
  <c r="F310" i="14" s="1"/>
  <c r="B309" i="14"/>
  <c r="C309" i="14" s="1"/>
  <c r="B308" i="14"/>
  <c r="C308" i="14" s="1"/>
  <c r="B307" i="14"/>
  <c r="C307" i="14" s="1"/>
  <c r="B306" i="14"/>
  <c r="E306" i="14" s="1"/>
  <c r="F306" i="14" s="1"/>
  <c r="B305" i="14"/>
  <c r="C305" i="14" s="1"/>
  <c r="B304" i="14"/>
  <c r="E304" i="14" s="1"/>
  <c r="F304" i="14" s="1"/>
  <c r="B303" i="14"/>
  <c r="C303" i="14" s="1"/>
  <c r="B302" i="14"/>
  <c r="C302" i="14" s="1"/>
  <c r="B301" i="14"/>
  <c r="B300" i="14"/>
  <c r="C300" i="14" s="1"/>
  <c r="B299" i="14"/>
  <c r="C299" i="14" s="1"/>
  <c r="B298" i="14"/>
  <c r="E298" i="14" s="1"/>
  <c r="F298" i="14" s="1"/>
  <c r="B297" i="14"/>
  <c r="C297" i="14" s="1"/>
  <c r="B296" i="14"/>
  <c r="E296" i="14" s="1"/>
  <c r="F296" i="14" s="1"/>
  <c r="B295" i="14"/>
  <c r="C295" i="14" s="1"/>
  <c r="B294" i="14"/>
  <c r="C294" i="14" s="1"/>
  <c r="B293" i="14"/>
  <c r="C293" i="14" s="1"/>
  <c r="B292" i="14"/>
  <c r="E292" i="14" s="1"/>
  <c r="F292" i="14" s="1"/>
  <c r="B291" i="14"/>
  <c r="C291" i="14" s="1"/>
  <c r="B290" i="14"/>
  <c r="E290" i="14" s="1"/>
  <c r="F290" i="14" s="1"/>
  <c r="B289" i="14"/>
  <c r="C289" i="14" s="1"/>
  <c r="B288" i="14"/>
  <c r="E288" i="14" s="1"/>
  <c r="F288" i="14" s="1"/>
  <c r="B287" i="14"/>
  <c r="B286" i="14"/>
  <c r="C286" i="14" s="1"/>
  <c r="B285" i="14"/>
  <c r="C285" i="14" s="1"/>
  <c r="B284" i="14"/>
  <c r="C284" i="14" s="1"/>
  <c r="B283" i="14"/>
  <c r="C283" i="14" s="1"/>
  <c r="B282" i="14"/>
  <c r="B281" i="14"/>
  <c r="C281" i="14" s="1"/>
  <c r="B280" i="14"/>
  <c r="E280" i="14" s="1"/>
  <c r="F280" i="14" s="1"/>
  <c r="B279" i="14"/>
  <c r="C279" i="14" s="1"/>
  <c r="B278" i="14"/>
  <c r="C278" i="14" s="1"/>
  <c r="B277" i="14"/>
  <c r="C277" i="14" s="1"/>
  <c r="B276" i="14"/>
  <c r="E276" i="14" s="1"/>
  <c r="F276" i="14" s="1"/>
  <c r="B275" i="14"/>
  <c r="C275" i="14" s="1"/>
  <c r="B274" i="14"/>
  <c r="B273" i="14"/>
  <c r="C273" i="14" s="1"/>
  <c r="B272" i="14"/>
  <c r="E272" i="14" s="1"/>
  <c r="F272" i="14" s="1"/>
  <c r="B271" i="14"/>
  <c r="C271" i="14" s="1"/>
  <c r="B270" i="14"/>
  <c r="E270" i="14" s="1"/>
  <c r="F270" i="14" s="1"/>
  <c r="B269" i="14"/>
  <c r="C269" i="14" s="1"/>
  <c r="B268" i="14"/>
  <c r="C268" i="14" s="1"/>
  <c r="B267" i="14"/>
  <c r="B266" i="14"/>
  <c r="E266" i="14" s="1"/>
  <c r="F266" i="14" s="1"/>
  <c r="B265" i="14"/>
  <c r="C265" i="14" s="1"/>
  <c r="B264" i="14"/>
  <c r="E264" i="14" s="1"/>
  <c r="F264" i="14" s="1"/>
  <c r="B263" i="14"/>
  <c r="C263" i="14" s="1"/>
  <c r="B262" i="14"/>
  <c r="E262" i="14" s="1"/>
  <c r="F262" i="14" s="1"/>
  <c r="B261" i="14"/>
  <c r="C261" i="14" s="1"/>
  <c r="B260" i="14"/>
  <c r="C260" i="14" s="1"/>
  <c r="B259" i="14"/>
  <c r="B258" i="14"/>
  <c r="E258" i="14" s="1"/>
  <c r="F258" i="14" s="1"/>
  <c r="B257" i="14"/>
  <c r="C257" i="14" s="1"/>
  <c r="B256" i="14"/>
  <c r="E256" i="14" s="1"/>
  <c r="F256" i="14" s="1"/>
  <c r="B255" i="14"/>
  <c r="C255" i="14" s="1"/>
  <c r="B254" i="14"/>
  <c r="C254" i="14" s="1"/>
  <c r="B253" i="14"/>
  <c r="E253" i="14" s="1"/>
  <c r="F253" i="14" s="1"/>
  <c r="B252" i="14"/>
  <c r="C252" i="14" s="1"/>
  <c r="B251" i="14"/>
  <c r="E251" i="14" s="1"/>
  <c r="F251" i="14" s="1"/>
  <c r="B250" i="14"/>
  <c r="C250" i="14" s="1"/>
  <c r="B249" i="14"/>
  <c r="E249" i="14" s="1"/>
  <c r="F249" i="14" s="1"/>
  <c r="B248" i="14"/>
  <c r="C248" i="14" s="1"/>
  <c r="B247" i="14"/>
  <c r="E247" i="14" s="1"/>
  <c r="F247" i="14" s="1"/>
  <c r="B246" i="14"/>
  <c r="C246" i="14" s="1"/>
  <c r="B245" i="14"/>
  <c r="C245" i="14" s="1"/>
  <c r="B244" i="14"/>
  <c r="C244" i="14" s="1"/>
  <c r="B243" i="14"/>
  <c r="E243" i="14" s="1"/>
  <c r="F243" i="14" s="1"/>
  <c r="B242" i="14"/>
  <c r="C242" i="14" s="1"/>
  <c r="B241" i="14"/>
  <c r="E241" i="14" s="1"/>
  <c r="F241" i="14" s="1"/>
  <c r="B240" i="14"/>
  <c r="C240" i="14" s="1"/>
  <c r="B239" i="14"/>
  <c r="C239" i="14" s="1"/>
  <c r="B238" i="14"/>
  <c r="C238" i="14" s="1"/>
  <c r="B237" i="14"/>
  <c r="E237" i="14" s="1"/>
  <c r="F237" i="14" s="1"/>
  <c r="B236" i="14"/>
  <c r="C236" i="14" s="1"/>
  <c r="B235" i="14"/>
  <c r="E235" i="14" s="1"/>
  <c r="F235" i="14" s="1"/>
  <c r="B234" i="14"/>
  <c r="C234" i="14" s="1"/>
  <c r="B233" i="14"/>
  <c r="E233" i="14" s="1"/>
  <c r="F233" i="14" s="1"/>
  <c r="B232" i="14"/>
  <c r="C232" i="14" s="1"/>
  <c r="B231" i="14"/>
  <c r="C231" i="14" s="1"/>
  <c r="B230" i="14"/>
  <c r="C230" i="14" s="1"/>
  <c r="B229" i="14"/>
  <c r="E229" i="14" s="1"/>
  <c r="F229" i="14" s="1"/>
  <c r="B228" i="14"/>
  <c r="C228" i="14" s="1"/>
  <c r="B227" i="14"/>
  <c r="E227" i="14" s="1"/>
  <c r="F227" i="14" s="1"/>
  <c r="B226" i="14"/>
  <c r="C226" i="14" s="1"/>
  <c r="B225" i="14"/>
  <c r="E225" i="14" s="1"/>
  <c r="F225" i="14" s="1"/>
  <c r="B224" i="14"/>
  <c r="C224" i="14" s="1"/>
  <c r="B223" i="14"/>
  <c r="E223" i="14" s="1"/>
  <c r="F223" i="14" s="1"/>
  <c r="B222" i="14"/>
  <c r="C222" i="14" s="1"/>
  <c r="B221" i="14"/>
  <c r="E221" i="14" s="1"/>
  <c r="F221" i="14" s="1"/>
  <c r="B220" i="14"/>
  <c r="C220" i="14" s="1"/>
  <c r="B219" i="14"/>
  <c r="E219" i="14" s="1"/>
  <c r="F219" i="14" s="1"/>
  <c r="B218" i="14"/>
  <c r="C218" i="14" s="1"/>
  <c r="B217" i="14"/>
  <c r="E217" i="14" s="1"/>
  <c r="F217" i="14" s="1"/>
  <c r="B216" i="14"/>
  <c r="C216" i="14" s="1"/>
  <c r="B215" i="14"/>
  <c r="E215" i="14" s="1"/>
  <c r="F215" i="14" s="1"/>
  <c r="B214" i="14"/>
  <c r="C214" i="14" s="1"/>
  <c r="B213" i="14"/>
  <c r="E213" i="14" s="1"/>
  <c r="F213" i="14" s="1"/>
  <c r="B212" i="14"/>
  <c r="C212" i="14" s="1"/>
  <c r="B211" i="14"/>
  <c r="E211" i="14" s="1"/>
  <c r="F211" i="14" s="1"/>
  <c r="B210" i="14"/>
  <c r="C210" i="14" s="1"/>
  <c r="B209" i="14"/>
  <c r="E209" i="14" s="1"/>
  <c r="F209" i="14" s="1"/>
  <c r="B208" i="14"/>
  <c r="C208" i="14" s="1"/>
  <c r="B207" i="14"/>
  <c r="E207" i="14" s="1"/>
  <c r="F207" i="14" s="1"/>
  <c r="B206" i="14"/>
  <c r="C206" i="14" s="1"/>
  <c r="B205" i="14"/>
  <c r="C205" i="14" s="1"/>
  <c r="B204" i="14"/>
  <c r="C204" i="14" s="1"/>
  <c r="B203" i="14"/>
  <c r="E203" i="14" s="1"/>
  <c r="F203" i="14" s="1"/>
  <c r="B202" i="14"/>
  <c r="C202" i="14" s="1"/>
  <c r="B201" i="14"/>
  <c r="E201" i="14" s="1"/>
  <c r="F201" i="14" s="1"/>
  <c r="B200" i="14"/>
  <c r="C200" i="14" s="1"/>
  <c r="B199" i="14"/>
  <c r="C199" i="14" s="1"/>
  <c r="B198" i="14"/>
  <c r="C198" i="14" s="1"/>
  <c r="B197" i="14"/>
  <c r="E197" i="14" s="1"/>
  <c r="F197" i="14" s="1"/>
  <c r="B196" i="14"/>
  <c r="C196" i="14" s="1"/>
  <c r="B195" i="14"/>
  <c r="E195" i="14" s="1"/>
  <c r="F195" i="14" s="1"/>
  <c r="B194" i="14"/>
  <c r="C194" i="14" s="1"/>
  <c r="B193" i="14"/>
  <c r="C193" i="14" s="1"/>
  <c r="B192" i="14"/>
  <c r="C192" i="14" s="1"/>
  <c r="B191" i="14"/>
  <c r="E191" i="14" s="1"/>
  <c r="F191" i="14" s="1"/>
  <c r="B190" i="14"/>
  <c r="C190" i="14" s="1"/>
  <c r="B189" i="14"/>
  <c r="C189" i="14" s="1"/>
  <c r="B188" i="14"/>
  <c r="C188" i="14" s="1"/>
  <c r="B187" i="14"/>
  <c r="C187" i="14" s="1"/>
  <c r="B186" i="14"/>
  <c r="C186" i="14" s="1"/>
  <c r="B185" i="14"/>
  <c r="E185" i="14" s="1"/>
  <c r="F185" i="14" s="1"/>
  <c r="B184" i="14"/>
  <c r="C184" i="14" s="1"/>
  <c r="B183" i="14"/>
  <c r="E183" i="14" s="1"/>
  <c r="F183" i="14" s="1"/>
  <c r="B182" i="14"/>
  <c r="C182" i="14" s="1"/>
  <c r="B181" i="14"/>
  <c r="E181" i="14" s="1"/>
  <c r="F181" i="14" s="1"/>
  <c r="B180" i="14"/>
  <c r="C180" i="14" s="1"/>
  <c r="B179" i="14"/>
  <c r="E179" i="14" s="1"/>
  <c r="F179" i="14" s="1"/>
  <c r="B178" i="14"/>
  <c r="C178" i="14" s="1"/>
  <c r="B177" i="14"/>
  <c r="C177" i="14" s="1"/>
  <c r="B176" i="14"/>
  <c r="C176" i="14" s="1"/>
  <c r="B175" i="14"/>
  <c r="E175" i="14" s="1"/>
  <c r="F175" i="14" s="1"/>
  <c r="B174" i="14"/>
  <c r="C174" i="14" s="1"/>
  <c r="B173" i="14"/>
  <c r="E173" i="14" s="1"/>
  <c r="F173" i="14" s="1"/>
  <c r="B172" i="14"/>
  <c r="C172" i="14" s="1"/>
  <c r="B171" i="14"/>
  <c r="C171" i="14" s="1"/>
  <c r="B170" i="14"/>
  <c r="C170" i="14" s="1"/>
  <c r="B169" i="14"/>
  <c r="E169" i="14" s="1"/>
  <c r="F169" i="14" s="1"/>
  <c r="B168" i="14"/>
  <c r="C168" i="14" s="1"/>
  <c r="B167" i="14"/>
  <c r="E167" i="14" s="1"/>
  <c r="F167" i="14" s="1"/>
  <c r="B166" i="14"/>
  <c r="C166" i="14" s="1"/>
  <c r="B165" i="14"/>
  <c r="E165" i="14" s="1"/>
  <c r="F165" i="14" s="1"/>
  <c r="B164" i="14"/>
  <c r="C164" i="14" s="1"/>
  <c r="B163" i="14"/>
  <c r="E163" i="14" s="1"/>
  <c r="F163" i="14" s="1"/>
  <c r="B162" i="14"/>
  <c r="C162" i="14" s="1"/>
  <c r="B161" i="14"/>
  <c r="C161" i="14" s="1"/>
  <c r="B160" i="14"/>
  <c r="C160" i="14" s="1"/>
  <c r="B159" i="14"/>
  <c r="E159" i="14" s="1"/>
  <c r="F159" i="14" s="1"/>
  <c r="B158" i="14"/>
  <c r="C158" i="14" s="1"/>
  <c r="B157" i="14"/>
  <c r="E157" i="14" s="1"/>
  <c r="F157" i="14" s="1"/>
  <c r="B156" i="14"/>
  <c r="C156" i="14" s="1"/>
  <c r="B155" i="14"/>
  <c r="C155" i="14" s="1"/>
  <c r="B154" i="14"/>
  <c r="C154" i="14" s="1"/>
  <c r="B153" i="14"/>
  <c r="E153" i="14" s="1"/>
  <c r="F153" i="14" s="1"/>
  <c r="B152" i="14"/>
  <c r="C152" i="14" s="1"/>
  <c r="B151" i="14"/>
  <c r="E151" i="14" s="1"/>
  <c r="F151" i="14" s="1"/>
  <c r="B150" i="14"/>
  <c r="C150" i="14" s="1"/>
  <c r="B149" i="14"/>
  <c r="E149" i="14" s="1"/>
  <c r="F149" i="14" s="1"/>
  <c r="B148" i="14"/>
  <c r="C148" i="14" s="1"/>
  <c r="B147" i="14"/>
  <c r="C147" i="14" s="1"/>
  <c r="B146" i="14"/>
  <c r="C146" i="14" s="1"/>
  <c r="B145" i="14"/>
  <c r="C145" i="14" s="1"/>
  <c r="B144" i="14"/>
  <c r="C144" i="14" s="1"/>
  <c r="B143" i="14"/>
  <c r="C143" i="14" s="1"/>
  <c r="B142" i="14"/>
  <c r="C142" i="14" s="1"/>
  <c r="B141" i="14"/>
  <c r="C141" i="14" s="1"/>
  <c r="B140" i="14"/>
  <c r="C140" i="14" s="1"/>
  <c r="B139" i="14"/>
  <c r="C139" i="14" s="1"/>
  <c r="B138" i="14"/>
  <c r="C138" i="14" s="1"/>
  <c r="B137" i="14"/>
  <c r="C137" i="14" s="1"/>
  <c r="B136" i="14"/>
  <c r="C136" i="14" s="1"/>
  <c r="B135" i="14"/>
  <c r="C135" i="14" s="1"/>
  <c r="B134" i="14"/>
  <c r="C134" i="14" s="1"/>
  <c r="B133" i="14"/>
  <c r="C133" i="14" s="1"/>
  <c r="B132" i="14"/>
  <c r="C132" i="14" s="1"/>
  <c r="B131" i="14"/>
  <c r="C131" i="14" s="1"/>
  <c r="B130" i="14"/>
  <c r="C130" i="14" s="1"/>
  <c r="B129" i="14"/>
  <c r="C129" i="14" s="1"/>
  <c r="B128" i="14"/>
  <c r="C128" i="14" s="1"/>
  <c r="B127" i="14"/>
  <c r="C127" i="14" s="1"/>
  <c r="B126" i="14"/>
  <c r="C126" i="14" s="1"/>
  <c r="B125" i="14"/>
  <c r="C125" i="14" s="1"/>
  <c r="B124" i="14"/>
  <c r="C124" i="14" s="1"/>
  <c r="B123" i="14"/>
  <c r="C123" i="14" s="1"/>
  <c r="B122" i="14"/>
  <c r="C122" i="14" s="1"/>
  <c r="B121" i="14"/>
  <c r="C121" i="14" s="1"/>
  <c r="B120" i="14"/>
  <c r="C120" i="14" s="1"/>
  <c r="B119" i="14"/>
  <c r="C119" i="14" s="1"/>
  <c r="B118" i="14"/>
  <c r="C118" i="14" s="1"/>
  <c r="B117" i="14"/>
  <c r="C117" i="14" s="1"/>
  <c r="B116" i="14"/>
  <c r="C116" i="14" s="1"/>
  <c r="B115" i="14"/>
  <c r="C115" i="14" s="1"/>
  <c r="B114" i="14"/>
  <c r="C114" i="14" s="1"/>
  <c r="B113" i="14"/>
  <c r="C113" i="14" s="1"/>
  <c r="B112" i="14"/>
  <c r="C112" i="14" s="1"/>
  <c r="B111" i="14"/>
  <c r="C111" i="14" s="1"/>
  <c r="B110" i="14"/>
  <c r="C110" i="14" s="1"/>
  <c r="B109" i="14"/>
  <c r="C109" i="14" s="1"/>
  <c r="B108" i="14"/>
  <c r="C108" i="14" s="1"/>
  <c r="B107" i="14"/>
  <c r="C107" i="14" s="1"/>
  <c r="B106" i="14"/>
  <c r="C106" i="14" s="1"/>
  <c r="B105" i="14"/>
  <c r="C105" i="14" s="1"/>
  <c r="B104" i="14"/>
  <c r="C104" i="14" s="1"/>
  <c r="B103" i="14"/>
  <c r="C103" i="14" s="1"/>
  <c r="B102" i="14"/>
  <c r="C102" i="14" s="1"/>
  <c r="B101" i="14"/>
  <c r="C101" i="14" s="1"/>
  <c r="B100" i="14"/>
  <c r="C100" i="14" s="1"/>
  <c r="B99" i="14"/>
  <c r="C99" i="14" s="1"/>
  <c r="B98" i="14"/>
  <c r="C98" i="14" s="1"/>
  <c r="B97" i="14"/>
  <c r="C97" i="14" s="1"/>
  <c r="B96" i="14"/>
  <c r="C96" i="14" s="1"/>
  <c r="B95" i="14"/>
  <c r="C95" i="14" s="1"/>
  <c r="B94" i="14"/>
  <c r="C94" i="14" s="1"/>
  <c r="B93" i="14"/>
  <c r="C93" i="14" s="1"/>
  <c r="B92" i="14"/>
  <c r="C92" i="14" s="1"/>
  <c r="B91" i="14"/>
  <c r="C91" i="14" s="1"/>
  <c r="B90" i="14"/>
  <c r="C90" i="14" s="1"/>
  <c r="B89" i="14"/>
  <c r="C89" i="14" s="1"/>
  <c r="B88" i="14"/>
  <c r="C88" i="14" s="1"/>
  <c r="B87" i="14"/>
  <c r="C87" i="14" s="1"/>
  <c r="B86" i="14"/>
  <c r="C86" i="14" s="1"/>
  <c r="B85" i="14"/>
  <c r="C85" i="14" s="1"/>
  <c r="B84" i="14"/>
  <c r="C84" i="14" s="1"/>
  <c r="B83" i="14"/>
  <c r="C83" i="14" s="1"/>
  <c r="B82" i="14"/>
  <c r="C82" i="14" s="1"/>
  <c r="B81" i="14"/>
  <c r="C81" i="14" s="1"/>
  <c r="B80" i="14"/>
  <c r="C80" i="14" s="1"/>
  <c r="B79" i="14"/>
  <c r="C79" i="14" s="1"/>
  <c r="B78" i="14"/>
  <c r="C78" i="14" s="1"/>
  <c r="B77" i="14"/>
  <c r="C77" i="14" s="1"/>
  <c r="B76" i="14"/>
  <c r="C76" i="14" s="1"/>
  <c r="B75" i="14"/>
  <c r="C75" i="14" s="1"/>
  <c r="B74" i="14"/>
  <c r="C74" i="14" s="1"/>
  <c r="B73" i="14"/>
  <c r="C73" i="14" s="1"/>
  <c r="B72" i="14"/>
  <c r="C72" i="14" s="1"/>
  <c r="B71" i="14"/>
  <c r="C71" i="14" s="1"/>
  <c r="B70" i="14"/>
  <c r="C70" i="14" s="1"/>
  <c r="B69" i="14"/>
  <c r="C69" i="14" s="1"/>
  <c r="B68" i="14"/>
  <c r="C68" i="14" s="1"/>
  <c r="B67" i="14"/>
  <c r="C67" i="14" s="1"/>
  <c r="B66" i="14"/>
  <c r="C66" i="14" s="1"/>
  <c r="B65" i="14"/>
  <c r="C65" i="14" s="1"/>
  <c r="B64" i="14"/>
  <c r="C64" i="14" s="1"/>
  <c r="B63" i="14"/>
  <c r="C63" i="14" s="1"/>
  <c r="B62" i="14"/>
  <c r="C62" i="14" s="1"/>
  <c r="B61" i="14"/>
  <c r="C61" i="14" s="1"/>
  <c r="B60" i="14"/>
  <c r="C60" i="14" s="1"/>
  <c r="B59" i="14"/>
  <c r="C59" i="14" s="1"/>
  <c r="B58" i="14"/>
  <c r="C58" i="14" s="1"/>
  <c r="B57" i="14"/>
  <c r="C57" i="14" s="1"/>
  <c r="B56" i="14"/>
  <c r="C56" i="14" s="1"/>
  <c r="B55" i="14"/>
  <c r="C55" i="14" s="1"/>
  <c r="B54" i="14"/>
  <c r="C54" i="14" s="1"/>
  <c r="B53" i="14"/>
  <c r="C53" i="14" s="1"/>
  <c r="B52" i="14"/>
  <c r="C52" i="14" s="1"/>
  <c r="B51" i="14"/>
  <c r="C51" i="14" s="1"/>
  <c r="B50" i="14"/>
  <c r="C50" i="14" s="1"/>
  <c r="B49" i="14"/>
  <c r="C49" i="14" s="1"/>
  <c r="B48" i="14"/>
  <c r="C48" i="14" s="1"/>
  <c r="B47" i="14"/>
  <c r="C47" i="14" s="1"/>
  <c r="B46" i="14"/>
  <c r="C46" i="14" s="1"/>
  <c r="B45" i="14"/>
  <c r="C45" i="14" s="1"/>
  <c r="B44" i="14"/>
  <c r="C44" i="14" s="1"/>
  <c r="B43" i="14"/>
  <c r="C43" i="14" s="1"/>
  <c r="B42" i="14"/>
  <c r="C42" i="14" s="1"/>
  <c r="B41" i="14"/>
  <c r="C41" i="14" s="1"/>
  <c r="B40" i="14"/>
  <c r="C40" i="14" s="1"/>
  <c r="B39" i="14"/>
  <c r="C39" i="14" s="1"/>
  <c r="B38" i="14"/>
  <c r="C38" i="14" s="1"/>
  <c r="B37" i="14"/>
  <c r="C37" i="14" s="1"/>
  <c r="B36" i="14"/>
  <c r="C36" i="14" s="1"/>
  <c r="B35" i="14"/>
  <c r="C35" i="14" s="1"/>
  <c r="B34" i="14"/>
  <c r="C34" i="14" s="1"/>
  <c r="B33" i="14"/>
  <c r="C33" i="14" s="1"/>
  <c r="B32" i="14"/>
  <c r="C32" i="14" s="1"/>
  <c r="B31" i="14"/>
  <c r="C31" i="14" s="1"/>
  <c r="B30" i="14"/>
  <c r="C30" i="14" s="1"/>
  <c r="B29" i="14"/>
  <c r="C29" i="14" s="1"/>
  <c r="B28" i="14"/>
  <c r="C28" i="14" s="1"/>
  <c r="B27" i="14"/>
  <c r="C27" i="14" s="1"/>
  <c r="B26" i="14"/>
  <c r="C26" i="14" s="1"/>
  <c r="B25" i="14"/>
  <c r="C25" i="14" s="1"/>
  <c r="B24" i="14"/>
  <c r="C24" i="14" s="1"/>
  <c r="B23" i="14"/>
  <c r="C23" i="14" s="1"/>
  <c r="B22" i="14"/>
  <c r="C22" i="14" s="1"/>
  <c r="B21" i="14"/>
  <c r="C21" i="14" s="1"/>
  <c r="B20" i="14"/>
  <c r="C20" i="14" s="1"/>
  <c r="B19" i="14"/>
  <c r="C19" i="14" s="1"/>
  <c r="B18" i="14"/>
  <c r="C18" i="14" s="1"/>
  <c r="B17" i="14"/>
  <c r="C17" i="14" s="1"/>
  <c r="B16" i="14"/>
  <c r="C16" i="14" s="1"/>
  <c r="B15" i="14"/>
  <c r="C15" i="14" s="1"/>
  <c r="B14" i="14"/>
  <c r="C14" i="14" s="1"/>
  <c r="B13" i="14"/>
  <c r="C13" i="14" s="1"/>
  <c r="B12" i="14"/>
  <c r="C12" i="14" s="1"/>
  <c r="B11" i="14"/>
  <c r="E11" i="14" s="1"/>
  <c r="F11" i="14" s="1"/>
  <c r="B10" i="14"/>
  <c r="E10" i="14" s="1"/>
  <c r="F10" i="14" s="1"/>
  <c r="B9" i="14"/>
  <c r="E9" i="14" s="1"/>
  <c r="F9" i="14" s="1"/>
  <c r="B8" i="14"/>
  <c r="E8" i="14" s="1"/>
  <c r="F8" i="14" s="1"/>
  <c r="B20" i="11"/>
  <c r="B45" i="10"/>
  <c r="B44" i="10"/>
  <c r="B43" i="10"/>
  <c r="B42" i="10"/>
  <c r="L26" i="9"/>
  <c r="F18" i="10"/>
  <c r="F16" i="10"/>
  <c r="F28" i="10"/>
  <c r="B34" i="10"/>
  <c r="B33" i="10"/>
  <c r="B24" i="10"/>
  <c r="B20" i="10"/>
  <c r="B17" i="10"/>
  <c r="B21" i="10" s="1"/>
  <c r="B16" i="10"/>
  <c r="B15" i="10"/>
  <c r="B4" i="14"/>
  <c r="B3" i="14"/>
  <c r="B2" i="14"/>
  <c r="B1" i="14"/>
  <c r="L41" i="9"/>
  <c r="L33" i="9"/>
  <c r="L32" i="9"/>
  <c r="L31" i="9"/>
  <c r="L25" i="9"/>
  <c r="L24" i="9"/>
  <c r="L21" i="9"/>
  <c r="L17" i="9"/>
  <c r="T18" i="14"/>
  <c r="Q37" i="5"/>
  <c r="T19" i="14"/>
  <c r="C11" i="15"/>
  <c r="B11" i="15"/>
  <c r="E177" i="14" l="1"/>
  <c r="F177" i="14" s="1"/>
  <c r="E378" i="14"/>
  <c r="F378" i="14" s="1"/>
  <c r="E93" i="14"/>
  <c r="F93" i="14" s="1"/>
  <c r="C653" i="14"/>
  <c r="E94" i="14"/>
  <c r="F94" i="14" s="1"/>
  <c r="E101" i="14"/>
  <c r="F101" i="14" s="1"/>
  <c r="E28" i="14"/>
  <c r="F28" i="14" s="1"/>
  <c r="E295" i="14"/>
  <c r="F295" i="14" s="1"/>
  <c r="E302" i="14"/>
  <c r="F302" i="14" s="1"/>
  <c r="E1310" i="14"/>
  <c r="F1310" i="14" s="1"/>
  <c r="C522" i="14"/>
  <c r="C1340" i="14"/>
  <c r="C1346" i="14"/>
  <c r="E1377" i="14"/>
  <c r="F1377" i="14" s="1"/>
  <c r="E155" i="14"/>
  <c r="F155" i="14" s="1"/>
  <c r="E342" i="14"/>
  <c r="F342" i="14" s="1"/>
  <c r="E1296" i="14"/>
  <c r="F1296" i="14" s="1"/>
  <c r="E44" i="14"/>
  <c r="F44" i="14" s="1"/>
  <c r="E59" i="14"/>
  <c r="F59" i="14" s="1"/>
  <c r="E121" i="14"/>
  <c r="F121" i="14" s="1"/>
  <c r="E128" i="14"/>
  <c r="F128" i="14" s="1"/>
  <c r="C229" i="14"/>
  <c r="C631" i="14"/>
  <c r="E47" i="14"/>
  <c r="F47" i="14" s="1"/>
  <c r="C247" i="14"/>
  <c r="E70" i="14"/>
  <c r="F70" i="14" s="1"/>
  <c r="E120" i="14"/>
  <c r="F120" i="14" s="1"/>
  <c r="E133" i="14"/>
  <c r="F133" i="14" s="1"/>
  <c r="C175" i="14"/>
  <c r="E189" i="14"/>
  <c r="F189" i="14" s="1"/>
  <c r="E286" i="14"/>
  <c r="F286" i="14" s="1"/>
  <c r="E307" i="14"/>
  <c r="F307" i="14" s="1"/>
  <c r="E369" i="14"/>
  <c r="F369" i="14" s="1"/>
  <c r="C597" i="14"/>
  <c r="E1058" i="14"/>
  <c r="F1058" i="14" s="1"/>
  <c r="E1300" i="14"/>
  <c r="F1300" i="14" s="1"/>
  <c r="E145" i="14"/>
  <c r="F145" i="14" s="1"/>
  <c r="C9" i="14"/>
  <c r="E205" i="14"/>
  <c r="F205" i="14" s="1"/>
  <c r="E248" i="14"/>
  <c r="F248" i="14" s="1"/>
  <c r="E377" i="14"/>
  <c r="F377" i="14" s="1"/>
  <c r="C762" i="14"/>
  <c r="E1044" i="14"/>
  <c r="F1044" i="14" s="1"/>
  <c r="C1231" i="14"/>
  <c r="E208" i="14"/>
  <c r="F208" i="14" s="1"/>
  <c r="E1146" i="14"/>
  <c r="F1146" i="14" s="1"/>
  <c r="E1467" i="14"/>
  <c r="F1467" i="14" s="1"/>
  <c r="C1429" i="14"/>
  <c r="E89" i="14"/>
  <c r="F89" i="14" s="1"/>
  <c r="C173" i="14"/>
  <c r="E640" i="14"/>
  <c r="F640" i="14" s="1"/>
  <c r="E1126" i="14"/>
  <c r="F1126" i="14" s="1"/>
  <c r="E1378" i="14"/>
  <c r="F1378" i="14" s="1"/>
  <c r="C1417" i="14"/>
  <c r="E1423" i="14"/>
  <c r="F1423" i="14" s="1"/>
  <c r="E231" i="14"/>
  <c r="F231" i="14" s="1"/>
  <c r="E782" i="14"/>
  <c r="F782" i="14" s="1"/>
  <c r="E819" i="14"/>
  <c r="F819" i="14" s="1"/>
  <c r="E906" i="14"/>
  <c r="F906" i="14" s="1"/>
  <c r="E74" i="14"/>
  <c r="F74" i="14" s="1"/>
  <c r="E152" i="14"/>
  <c r="F152" i="14" s="1"/>
  <c r="C153" i="14"/>
  <c r="E790" i="14"/>
  <c r="F790" i="14" s="1"/>
  <c r="E797" i="14"/>
  <c r="F797" i="14" s="1"/>
  <c r="C1337" i="14"/>
  <c r="E12" i="14"/>
  <c r="F12" i="14" s="1"/>
  <c r="E62" i="14"/>
  <c r="F62" i="14" s="1"/>
  <c r="E102" i="14"/>
  <c r="F102" i="14" s="1"/>
  <c r="E109" i="14"/>
  <c r="F109" i="14" s="1"/>
  <c r="E122" i="14"/>
  <c r="F122" i="14" s="1"/>
  <c r="C197" i="14"/>
  <c r="E498" i="14"/>
  <c r="F498" i="14" s="1"/>
  <c r="E505" i="14"/>
  <c r="F505" i="14" s="1"/>
  <c r="C581" i="14"/>
  <c r="E1220" i="14"/>
  <c r="F1220" i="14" s="1"/>
  <c r="E1280" i="14"/>
  <c r="F1280" i="14" s="1"/>
  <c r="E1287" i="14"/>
  <c r="F1287" i="14" s="1"/>
  <c r="E78" i="14"/>
  <c r="F78" i="14" s="1"/>
  <c r="E131" i="14"/>
  <c r="F131" i="14" s="1"/>
  <c r="E137" i="14"/>
  <c r="F137" i="14" s="1"/>
  <c r="E199" i="14"/>
  <c r="F199" i="14" s="1"/>
  <c r="E239" i="14"/>
  <c r="F239" i="14" s="1"/>
  <c r="E268" i="14"/>
  <c r="F268" i="14" s="1"/>
  <c r="C326" i="14"/>
  <c r="E348" i="14"/>
  <c r="F348" i="14" s="1"/>
  <c r="C561" i="14"/>
  <c r="E923" i="14"/>
  <c r="F923" i="14" s="1"/>
  <c r="E1048" i="14"/>
  <c r="F1048" i="14" s="1"/>
  <c r="E1078" i="14"/>
  <c r="F1078" i="14" s="1"/>
  <c r="E1140" i="14"/>
  <c r="F1140" i="14" s="1"/>
  <c r="E1261" i="14"/>
  <c r="F1261" i="14" s="1"/>
  <c r="C1316" i="14"/>
  <c r="C1338" i="14"/>
  <c r="C1358" i="14"/>
  <c r="E53" i="14"/>
  <c r="F53" i="14" s="1"/>
  <c r="C207" i="14"/>
  <c r="C213" i="14"/>
  <c r="E220" i="14"/>
  <c r="F220" i="14" s="1"/>
  <c r="E285" i="14"/>
  <c r="F285" i="14" s="1"/>
  <c r="E410" i="14"/>
  <c r="F410" i="14" s="1"/>
  <c r="E441" i="14"/>
  <c r="F441" i="14" s="1"/>
  <c r="E556" i="14"/>
  <c r="F556" i="14" s="1"/>
  <c r="E716" i="14"/>
  <c r="F716" i="14" s="1"/>
  <c r="C1211" i="14"/>
  <c r="E1218" i="14"/>
  <c r="F1218" i="14" s="1"/>
  <c r="C1291" i="14"/>
  <c r="C1413" i="14"/>
  <c r="C1425" i="14"/>
  <c r="E1431" i="14"/>
  <c r="F1431" i="14" s="1"/>
  <c r="E1485" i="14"/>
  <c r="F1485" i="14" s="1"/>
  <c r="E457" i="14"/>
  <c r="F457" i="14" s="1"/>
  <c r="E33" i="14"/>
  <c r="F33" i="14" s="1"/>
  <c r="E45" i="14"/>
  <c r="F45" i="14" s="1"/>
  <c r="E51" i="14"/>
  <c r="F51" i="14" s="1"/>
  <c r="E57" i="14"/>
  <c r="F57" i="14" s="1"/>
  <c r="E82" i="14"/>
  <c r="F82" i="14" s="1"/>
  <c r="E105" i="14"/>
  <c r="F105" i="14" s="1"/>
  <c r="E134" i="14"/>
  <c r="F134" i="14" s="1"/>
  <c r="C165" i="14"/>
  <c r="E171" i="14"/>
  <c r="F171" i="14" s="1"/>
  <c r="C183" i="14"/>
  <c r="E245" i="14"/>
  <c r="F245" i="14" s="1"/>
  <c r="E439" i="14"/>
  <c r="F439" i="14" s="1"/>
  <c r="C458" i="14"/>
  <c r="E481" i="14"/>
  <c r="F481" i="14" s="1"/>
  <c r="C516" i="14"/>
  <c r="E667" i="14"/>
  <c r="F667" i="14" s="1"/>
  <c r="E852" i="14"/>
  <c r="F852" i="14" s="1"/>
  <c r="E866" i="14"/>
  <c r="F866" i="14" s="1"/>
  <c r="C927" i="14"/>
  <c r="E1084" i="14"/>
  <c r="F1084" i="14" s="1"/>
  <c r="C1141" i="14"/>
  <c r="C1147" i="14"/>
  <c r="E1154" i="14"/>
  <c r="F1154" i="14" s="1"/>
  <c r="C1269" i="14"/>
  <c r="C1274" i="14"/>
  <c r="E1329" i="14"/>
  <c r="F1329" i="14" s="1"/>
  <c r="C1397" i="14"/>
  <c r="E1461" i="14"/>
  <c r="F1461" i="14" s="1"/>
  <c r="E106" i="14"/>
  <c r="F106" i="14" s="1"/>
  <c r="E124" i="14"/>
  <c r="F124" i="14" s="1"/>
  <c r="E135" i="14"/>
  <c r="F135" i="14" s="1"/>
  <c r="E141" i="14"/>
  <c r="F141" i="14" s="1"/>
  <c r="E375" i="14"/>
  <c r="F375" i="14" s="1"/>
  <c r="C434" i="14"/>
  <c r="E490" i="14"/>
  <c r="F490" i="14" s="1"/>
  <c r="E623" i="14"/>
  <c r="F623" i="14" s="1"/>
  <c r="C643" i="14"/>
  <c r="E649" i="14"/>
  <c r="F649" i="14" s="1"/>
  <c r="C744" i="14"/>
  <c r="C780" i="14"/>
  <c r="E1080" i="14"/>
  <c r="F1080" i="14" s="1"/>
  <c r="C1163" i="14"/>
  <c r="E1270" i="14"/>
  <c r="F1270" i="14" s="1"/>
  <c r="C1282" i="14"/>
  <c r="E1293" i="14"/>
  <c r="F1293" i="14" s="1"/>
  <c r="C1306" i="14"/>
  <c r="E1318" i="14"/>
  <c r="F1318" i="14" s="1"/>
  <c r="E1324" i="14"/>
  <c r="F1324" i="14" s="1"/>
  <c r="E1372" i="14"/>
  <c r="F1372" i="14" s="1"/>
  <c r="E36" i="14"/>
  <c r="F36" i="14" s="1"/>
  <c r="E43" i="14"/>
  <c r="F43" i="14" s="1"/>
  <c r="E66" i="14"/>
  <c r="F66" i="14" s="1"/>
  <c r="E91" i="14"/>
  <c r="F91" i="14" s="1"/>
  <c r="E114" i="14"/>
  <c r="F114" i="14" s="1"/>
  <c r="E168" i="14"/>
  <c r="F168" i="14" s="1"/>
  <c r="C191" i="14"/>
  <c r="C235" i="14"/>
  <c r="E283" i="14"/>
  <c r="F283" i="14" s="1"/>
  <c r="E639" i="14"/>
  <c r="F639" i="14" s="1"/>
  <c r="C677" i="14"/>
  <c r="E753" i="14"/>
  <c r="F753" i="14" s="1"/>
  <c r="E781" i="14"/>
  <c r="F781" i="14" s="1"/>
  <c r="E863" i="14"/>
  <c r="F863" i="14" s="1"/>
  <c r="C1139" i="14"/>
  <c r="C1314" i="14"/>
  <c r="C1373" i="14"/>
  <c r="E1394" i="14"/>
  <c r="F1394" i="14" s="1"/>
  <c r="E1479" i="14"/>
  <c r="F1479" i="14" s="1"/>
  <c r="E1517" i="14"/>
  <c r="F1517" i="14" s="1"/>
  <c r="E17" i="14"/>
  <c r="F17" i="14" s="1"/>
  <c r="E31" i="14"/>
  <c r="F31" i="14" s="1"/>
  <c r="E86" i="14"/>
  <c r="F86" i="14" s="1"/>
  <c r="E103" i="14"/>
  <c r="F103" i="14" s="1"/>
  <c r="E187" i="14"/>
  <c r="F187" i="14" s="1"/>
  <c r="E269" i="14"/>
  <c r="F269" i="14" s="1"/>
  <c r="E407" i="14"/>
  <c r="F407" i="14" s="1"/>
  <c r="C442" i="14"/>
  <c r="E449" i="14"/>
  <c r="F449" i="14" s="1"/>
  <c r="C514" i="14"/>
  <c r="E645" i="14"/>
  <c r="F645" i="14" s="1"/>
  <c r="C665" i="14"/>
  <c r="E671" i="14"/>
  <c r="F671" i="14" s="1"/>
  <c r="E685" i="14"/>
  <c r="F685" i="14" s="1"/>
  <c r="C776" i="14"/>
  <c r="C955" i="14"/>
  <c r="E978" i="14"/>
  <c r="F978" i="14" s="1"/>
  <c r="E1082" i="14"/>
  <c r="F1082" i="14" s="1"/>
  <c r="E1088" i="14"/>
  <c r="F1088" i="14" s="1"/>
  <c r="E1110" i="14"/>
  <c r="F1110" i="14" s="1"/>
  <c r="C1195" i="14"/>
  <c r="C1223" i="14"/>
  <c r="C1237" i="14"/>
  <c r="E1252" i="14"/>
  <c r="F1252" i="14" s="1"/>
  <c r="C1284" i="14"/>
  <c r="C1320" i="14"/>
  <c r="E20" i="14"/>
  <c r="F20" i="14" s="1"/>
  <c r="E25" i="14"/>
  <c r="F25" i="14" s="1"/>
  <c r="E40" i="14"/>
  <c r="F40" i="14" s="1"/>
  <c r="E49" i="14"/>
  <c r="F49" i="14" s="1"/>
  <c r="E64" i="14"/>
  <c r="F64" i="14" s="1"/>
  <c r="E68" i="14"/>
  <c r="F68" i="14" s="1"/>
  <c r="E72" i="14"/>
  <c r="F72" i="14" s="1"/>
  <c r="E76" i="14"/>
  <c r="F76" i="14" s="1"/>
  <c r="E80" i="14"/>
  <c r="F80" i="14" s="1"/>
  <c r="E84" i="14"/>
  <c r="F84" i="14" s="1"/>
  <c r="E98" i="14"/>
  <c r="F98" i="14" s="1"/>
  <c r="E117" i="14"/>
  <c r="F117" i="14" s="1"/>
  <c r="E126" i="14"/>
  <c r="F126" i="14" s="1"/>
  <c r="E139" i="14"/>
  <c r="F139" i="14" s="1"/>
  <c r="E143" i="14"/>
  <c r="F143" i="14" s="1"/>
  <c r="E147" i="14"/>
  <c r="F147" i="14" s="1"/>
  <c r="E156" i="14"/>
  <c r="F156" i="14" s="1"/>
  <c r="E160" i="14"/>
  <c r="F160" i="14" s="1"/>
  <c r="E184" i="14"/>
  <c r="F184" i="14" s="1"/>
  <c r="E193" i="14"/>
  <c r="F193" i="14" s="1"/>
  <c r="C215" i="14"/>
  <c r="E255" i="14"/>
  <c r="F255" i="14" s="1"/>
  <c r="C350" i="14"/>
  <c r="E383" i="14"/>
  <c r="F383" i="14" s="1"/>
  <c r="E390" i="14"/>
  <c r="F390" i="14" s="1"/>
  <c r="E397" i="14"/>
  <c r="F397" i="14" s="1"/>
  <c r="E453" i="14"/>
  <c r="F453" i="14" s="1"/>
  <c r="E485" i="14"/>
  <c r="F485" i="14" s="1"/>
  <c r="C506" i="14"/>
  <c r="C524" i="14"/>
  <c r="E558" i="14"/>
  <c r="F558" i="14" s="1"/>
  <c r="E607" i="14"/>
  <c r="F607" i="14" s="1"/>
  <c r="C673" i="14"/>
  <c r="C746" i="14"/>
  <c r="E750" i="14"/>
  <c r="F750" i="14" s="1"/>
  <c r="E813" i="14"/>
  <c r="F813" i="14" s="1"/>
  <c r="E986" i="14"/>
  <c r="F986" i="14" s="1"/>
  <c r="E1024" i="14"/>
  <c r="F1024" i="14" s="1"/>
  <c r="C1165" i="14"/>
  <c r="C1171" i="14"/>
  <c r="C1177" i="14"/>
  <c r="C1227" i="14"/>
  <c r="C1239" i="14"/>
  <c r="C1258" i="14"/>
  <c r="E1481" i="14"/>
  <c r="F1481" i="14" s="1"/>
  <c r="E1495" i="14"/>
  <c r="F1495" i="14" s="1"/>
  <c r="C928" i="16"/>
  <c r="E16" i="14"/>
  <c r="F16" i="14" s="1"/>
  <c r="E21" i="14"/>
  <c r="F21" i="14" s="1"/>
  <c r="E41" i="14"/>
  <c r="F41" i="14" s="1"/>
  <c r="E69" i="14"/>
  <c r="F69" i="14" s="1"/>
  <c r="E77" i="14"/>
  <c r="F77" i="14" s="1"/>
  <c r="E113" i="14"/>
  <c r="F113" i="14" s="1"/>
  <c r="E118" i="14"/>
  <c r="F118" i="14" s="1"/>
  <c r="E161" i="14"/>
  <c r="F161" i="14" s="1"/>
  <c r="C181" i="14"/>
  <c r="E317" i="14"/>
  <c r="F317" i="14" s="1"/>
  <c r="E359" i="14"/>
  <c r="F359" i="14" s="1"/>
  <c r="E405" i="14"/>
  <c r="F405" i="14" s="1"/>
  <c r="E433" i="14"/>
  <c r="F433" i="14" s="1"/>
  <c r="C438" i="14"/>
  <c r="C460" i="14"/>
  <c r="C492" i="14"/>
  <c r="C504" i="14"/>
  <c r="E533" i="14"/>
  <c r="F533" i="14" s="1"/>
  <c r="C540" i="14"/>
  <c r="E614" i="14"/>
  <c r="F614" i="14" s="1"/>
  <c r="C657" i="14"/>
  <c r="C681" i="14"/>
  <c r="E700" i="14"/>
  <c r="F700" i="14" s="1"/>
  <c r="C714" i="14"/>
  <c r="E718" i="14"/>
  <c r="F718" i="14" s="1"/>
  <c r="C778" i="14"/>
  <c r="E788" i="14"/>
  <c r="F788" i="14" s="1"/>
  <c r="C801" i="14"/>
  <c r="E843" i="14"/>
  <c r="F843" i="14" s="1"/>
  <c r="C893" i="14"/>
  <c r="E900" i="14"/>
  <c r="F900" i="14" s="1"/>
  <c r="E1100" i="14"/>
  <c r="F1100" i="14" s="1"/>
  <c r="E1122" i="14"/>
  <c r="F1122" i="14" s="1"/>
  <c r="C1247" i="14"/>
  <c r="E1286" i="14"/>
  <c r="F1286" i="14" s="1"/>
  <c r="C1312" i="14"/>
  <c r="C1344" i="14"/>
  <c r="C1349" i="14"/>
  <c r="E1362" i="14"/>
  <c r="F1362" i="14" s="1"/>
  <c r="E1388" i="14"/>
  <c r="F1388" i="14" s="1"/>
  <c r="E1463" i="14"/>
  <c r="F1463" i="14" s="1"/>
  <c r="E1477" i="14"/>
  <c r="F1477" i="14" s="1"/>
  <c r="E1527" i="14"/>
  <c r="F1527" i="14" s="1"/>
  <c r="C671" i="16"/>
  <c r="E50" i="14"/>
  <c r="F50" i="14" s="1"/>
  <c r="E61" i="14"/>
  <c r="F61" i="14" s="1"/>
  <c r="E65" i="14"/>
  <c r="F65" i="14" s="1"/>
  <c r="E73" i="14"/>
  <c r="F73" i="14" s="1"/>
  <c r="E81" i="14"/>
  <c r="F81" i="14" s="1"/>
  <c r="E85" i="14"/>
  <c r="F85" i="14" s="1"/>
  <c r="E99" i="14"/>
  <c r="F99" i="14" s="1"/>
  <c r="E108" i="14"/>
  <c r="F108" i="14" s="1"/>
  <c r="E127" i="14"/>
  <c r="F127" i="14" s="1"/>
  <c r="E140" i="14"/>
  <c r="F140" i="14" s="1"/>
  <c r="E144" i="14"/>
  <c r="F144" i="14" s="1"/>
  <c r="C157" i="14"/>
  <c r="C167" i="14"/>
  <c r="E216" i="14"/>
  <c r="F216" i="14" s="1"/>
  <c r="C241" i="14"/>
  <c r="E32" i="14"/>
  <c r="F32" i="14" s="1"/>
  <c r="E37" i="14"/>
  <c r="F37" i="14" s="1"/>
  <c r="E95" i="14"/>
  <c r="F95" i="14" s="1"/>
  <c r="E104" i="14"/>
  <c r="F104" i="14" s="1"/>
  <c r="E132" i="14"/>
  <c r="F132" i="14" s="1"/>
  <c r="E136" i="14"/>
  <c r="F136" i="14" s="1"/>
  <c r="C149" i="14"/>
  <c r="E176" i="14"/>
  <c r="F176" i="14" s="1"/>
  <c r="E200" i="14"/>
  <c r="F200" i="14" s="1"/>
  <c r="C223" i="14"/>
  <c r="E232" i="14"/>
  <c r="F232" i="14" s="1"/>
  <c r="C251" i="14"/>
  <c r="C270" i="14"/>
  <c r="E347" i="14"/>
  <c r="F347" i="14" s="1"/>
  <c r="C450" i="14"/>
  <c r="C476" i="14"/>
  <c r="E482" i="14"/>
  <c r="F482" i="14" s="1"/>
  <c r="E499" i="14"/>
  <c r="F499" i="14" s="1"/>
  <c r="E521" i="14"/>
  <c r="F521" i="14" s="1"/>
  <c r="E548" i="14"/>
  <c r="F548" i="14" s="1"/>
  <c r="E582" i="14"/>
  <c r="F582" i="14" s="1"/>
  <c r="E589" i="14"/>
  <c r="F589" i="14" s="1"/>
  <c r="C609" i="14"/>
  <c r="E646" i="14"/>
  <c r="F646" i="14" s="1"/>
  <c r="E670" i="14"/>
  <c r="F670" i="14" s="1"/>
  <c r="C748" i="14"/>
  <c r="E752" i="14"/>
  <c r="F752" i="14" s="1"/>
  <c r="E765" i="14"/>
  <c r="F765" i="14" s="1"/>
  <c r="E783" i="14"/>
  <c r="F783" i="14" s="1"/>
  <c r="E830" i="14"/>
  <c r="F830" i="14" s="1"/>
  <c r="C837" i="14"/>
  <c r="E851" i="14"/>
  <c r="F851" i="14" s="1"/>
  <c r="C915" i="14"/>
  <c r="E1012" i="14"/>
  <c r="F1012" i="14" s="1"/>
  <c r="E1034" i="14"/>
  <c r="F1034" i="14" s="1"/>
  <c r="E1162" i="14"/>
  <c r="F1162" i="14" s="1"/>
  <c r="C1167" i="14"/>
  <c r="C1185" i="14"/>
  <c r="E1224" i="14"/>
  <c r="F1224" i="14" s="1"/>
  <c r="E1236" i="14"/>
  <c r="F1236" i="14" s="1"/>
  <c r="C1266" i="14"/>
  <c r="E1271" i="14"/>
  <c r="F1271" i="14" s="1"/>
  <c r="E1303" i="14"/>
  <c r="F1303" i="14" s="1"/>
  <c r="C1308" i="14"/>
  <c r="C1323" i="14"/>
  <c r="C1334" i="14"/>
  <c r="C556" i="16"/>
  <c r="C415" i="16"/>
  <c r="C277" i="16"/>
  <c r="E13" i="14"/>
  <c r="F13" i="14" s="1"/>
  <c r="E24" i="14"/>
  <c r="F24" i="14" s="1"/>
  <c r="E29" i="14"/>
  <c r="F29" i="14" s="1"/>
  <c r="E39" i="14"/>
  <c r="F39" i="14" s="1"/>
  <c r="E48" i="14"/>
  <c r="F48" i="14" s="1"/>
  <c r="E63" i="14"/>
  <c r="F63" i="14" s="1"/>
  <c r="E67" i="14"/>
  <c r="F67" i="14" s="1"/>
  <c r="E71" i="14"/>
  <c r="F71" i="14" s="1"/>
  <c r="E75" i="14"/>
  <c r="F75" i="14" s="1"/>
  <c r="E79" i="14"/>
  <c r="F79" i="14" s="1"/>
  <c r="E83" i="14"/>
  <c r="F83" i="14" s="1"/>
  <c r="E87" i="14"/>
  <c r="F87" i="14" s="1"/>
  <c r="E97" i="14"/>
  <c r="F97" i="14" s="1"/>
  <c r="E110" i="14"/>
  <c r="F110" i="14" s="1"/>
  <c r="E125" i="14"/>
  <c r="F125" i="14" s="1"/>
  <c r="E129" i="14"/>
  <c r="F129" i="14" s="1"/>
  <c r="E142" i="14"/>
  <c r="F142" i="14" s="1"/>
  <c r="E146" i="14"/>
  <c r="F146" i="14" s="1"/>
  <c r="C159" i="14"/>
  <c r="E192" i="14"/>
  <c r="F192" i="14" s="1"/>
  <c r="E224" i="14"/>
  <c r="F224" i="14" s="1"/>
  <c r="E244" i="14"/>
  <c r="F244" i="14" s="1"/>
  <c r="E260" i="14"/>
  <c r="F260" i="14" s="1"/>
  <c r="C382" i="14"/>
  <c r="E402" i="14"/>
  <c r="F402" i="14" s="1"/>
  <c r="E414" i="14"/>
  <c r="F414" i="14" s="1"/>
  <c r="E435" i="14"/>
  <c r="F435" i="14" s="1"/>
  <c r="C452" i="14"/>
  <c r="C484" i="14"/>
  <c r="E501" i="14"/>
  <c r="F501" i="14" s="1"/>
  <c r="E517" i="14"/>
  <c r="F517" i="14" s="1"/>
  <c r="E606" i="14"/>
  <c r="F606" i="14" s="1"/>
  <c r="C611" i="14"/>
  <c r="E697" i="14"/>
  <c r="F697" i="14" s="1"/>
  <c r="E703" i="14"/>
  <c r="F703" i="14" s="1"/>
  <c r="E749" i="14"/>
  <c r="F749" i="14" s="1"/>
  <c r="E785" i="14"/>
  <c r="F785" i="14" s="1"/>
  <c r="E874" i="14"/>
  <c r="F874" i="14" s="1"/>
  <c r="C947" i="14"/>
  <c r="E1064" i="14"/>
  <c r="F1064" i="14" s="1"/>
  <c r="E1158" i="14"/>
  <c r="F1158" i="14" s="1"/>
  <c r="C1181" i="14"/>
  <c r="C1187" i="14"/>
  <c r="C1201" i="14"/>
  <c r="C1221" i="14"/>
  <c r="E1244" i="14"/>
  <c r="F1244" i="14" s="1"/>
  <c r="E1250" i="14"/>
  <c r="F1250" i="14" s="1"/>
  <c r="C1262" i="14"/>
  <c r="C1273" i="14"/>
  <c r="C1278" i="14"/>
  <c r="E1359" i="14"/>
  <c r="F1359" i="14" s="1"/>
  <c r="E1445" i="14"/>
  <c r="F1445" i="14" s="1"/>
  <c r="E532" i="14"/>
  <c r="F532" i="14" s="1"/>
  <c r="C532" i="14"/>
  <c r="C868" i="14"/>
  <c r="E868" i="14"/>
  <c r="F868" i="14" s="1"/>
  <c r="C1240" i="14"/>
  <c r="E1240" i="14"/>
  <c r="F1240" i="14" s="1"/>
  <c r="C266" i="14"/>
  <c r="E278" i="14"/>
  <c r="F278" i="14" s="1"/>
  <c r="E284" i="14"/>
  <c r="F284" i="14" s="1"/>
  <c r="E294" i="14"/>
  <c r="F294" i="14" s="1"/>
  <c r="E300" i="14"/>
  <c r="F300" i="14" s="1"/>
  <c r="C322" i="14"/>
  <c r="E332" i="14"/>
  <c r="F332" i="14" s="1"/>
  <c r="E349" i="14"/>
  <c r="F349" i="14" s="1"/>
  <c r="E367" i="14"/>
  <c r="F367" i="14" s="1"/>
  <c r="C373" i="14"/>
  <c r="E373" i="14"/>
  <c r="F373" i="14" s="1"/>
  <c r="C409" i="14"/>
  <c r="E409" i="14"/>
  <c r="F409" i="14" s="1"/>
  <c r="C415" i="14"/>
  <c r="E415" i="14"/>
  <c r="F415" i="14" s="1"/>
  <c r="E436" i="14"/>
  <c r="F436" i="14" s="1"/>
  <c r="C436" i="14"/>
  <c r="C448" i="14"/>
  <c r="E448" i="14"/>
  <c r="F448" i="14" s="1"/>
  <c r="C465" i="14"/>
  <c r="E465" i="14"/>
  <c r="F465" i="14" s="1"/>
  <c r="C483" i="14"/>
  <c r="E483" i="14"/>
  <c r="F483" i="14" s="1"/>
  <c r="C489" i="14"/>
  <c r="E489" i="14"/>
  <c r="F489" i="14" s="1"/>
  <c r="C515" i="14"/>
  <c r="E515" i="14"/>
  <c r="F515" i="14" s="1"/>
  <c r="C546" i="14"/>
  <c r="E546" i="14"/>
  <c r="F546" i="14" s="1"/>
  <c r="E599" i="14"/>
  <c r="F599" i="14" s="1"/>
  <c r="C599" i="14"/>
  <c r="C647" i="14"/>
  <c r="E664" i="14"/>
  <c r="F664" i="14" s="1"/>
  <c r="C669" i="14"/>
  <c r="E766" i="14"/>
  <c r="F766" i="14" s="1"/>
  <c r="C766" i="14"/>
  <c r="C784" i="14"/>
  <c r="E784" i="14"/>
  <c r="F784" i="14" s="1"/>
  <c r="C810" i="14"/>
  <c r="E810" i="14"/>
  <c r="F810" i="14" s="1"/>
  <c r="C829" i="14"/>
  <c r="C941" i="14"/>
  <c r="E941" i="14"/>
  <c r="F941" i="14" s="1"/>
  <c r="C1014" i="14"/>
  <c r="E1014" i="14"/>
  <c r="F1014" i="14" s="1"/>
  <c r="C1132" i="14"/>
  <c r="E1132" i="14"/>
  <c r="F1132" i="14" s="1"/>
  <c r="E1151" i="14"/>
  <c r="F1151" i="14" s="1"/>
  <c r="C1151" i="14"/>
  <c r="C1212" i="14"/>
  <c r="E1212" i="14"/>
  <c r="F1212" i="14" s="1"/>
  <c r="E1285" i="14"/>
  <c r="F1285" i="14" s="1"/>
  <c r="C1285" i="14"/>
  <c r="E1321" i="14"/>
  <c r="F1321" i="14" s="1"/>
  <c r="C1321" i="14"/>
  <c r="E1330" i="14"/>
  <c r="F1330" i="14" s="1"/>
  <c r="C1330" i="14"/>
  <c r="C842" i="16"/>
  <c r="C464" i="14"/>
  <c r="E464" i="14"/>
  <c r="F464" i="14" s="1"/>
  <c r="E488" i="14"/>
  <c r="F488" i="14" s="1"/>
  <c r="C488" i="14"/>
  <c r="E520" i="14"/>
  <c r="F520" i="14" s="1"/>
  <c r="C520" i="14"/>
  <c r="C842" i="14"/>
  <c r="E842" i="14"/>
  <c r="F842" i="14" s="1"/>
  <c r="C1102" i="14"/>
  <c r="E1102" i="14"/>
  <c r="F1102" i="14" s="1"/>
  <c r="C1351" i="14"/>
  <c r="E1351" i="14"/>
  <c r="F1351" i="14" s="1"/>
  <c r="E386" i="16"/>
  <c r="F386" i="16" s="1"/>
  <c r="C386" i="16"/>
  <c r="E970" i="16"/>
  <c r="F970" i="16" s="1"/>
  <c r="C970" i="16"/>
  <c r="E14" i="14"/>
  <c r="F14" i="14" s="1"/>
  <c r="E18" i="14"/>
  <c r="F18" i="14" s="1"/>
  <c r="E22" i="14"/>
  <c r="F22" i="14" s="1"/>
  <c r="E26" i="14"/>
  <c r="F26" i="14" s="1"/>
  <c r="E30" i="14"/>
  <c r="F30" i="14" s="1"/>
  <c r="E34" i="14"/>
  <c r="F34" i="14" s="1"/>
  <c r="E38" i="14"/>
  <c r="F38" i="14" s="1"/>
  <c r="E42" i="14"/>
  <c r="F42" i="14" s="1"/>
  <c r="E46" i="14"/>
  <c r="F46" i="14" s="1"/>
  <c r="E54" i="14"/>
  <c r="F54" i="14" s="1"/>
  <c r="E58" i="14"/>
  <c r="F58" i="14" s="1"/>
  <c r="E90" i="14"/>
  <c r="F90" i="14" s="1"/>
  <c r="E130" i="14"/>
  <c r="F130" i="14" s="1"/>
  <c r="E138" i="14"/>
  <c r="F138" i="14" s="1"/>
  <c r="C163" i="14"/>
  <c r="C169" i="14"/>
  <c r="E172" i="14"/>
  <c r="F172" i="14" s="1"/>
  <c r="C179" i="14"/>
  <c r="C185" i="14"/>
  <c r="E188" i="14"/>
  <c r="F188" i="14" s="1"/>
  <c r="C195" i="14"/>
  <c r="C201" i="14"/>
  <c r="E204" i="14"/>
  <c r="F204" i="14" s="1"/>
  <c r="C211" i="14"/>
  <c r="C217" i="14"/>
  <c r="C227" i="14"/>
  <c r="C233" i="14"/>
  <c r="E236" i="14"/>
  <c r="F236" i="14" s="1"/>
  <c r="C243" i="14"/>
  <c r="C249" i="14"/>
  <c r="E252" i="14"/>
  <c r="F252" i="14" s="1"/>
  <c r="C306" i="14"/>
  <c r="C356" i="14"/>
  <c r="E362" i="14"/>
  <c r="F362" i="14" s="1"/>
  <c r="C424" i="14"/>
  <c r="E424" i="14"/>
  <c r="F424" i="14" s="1"/>
  <c r="E432" i="14"/>
  <c r="F432" i="14" s="1"/>
  <c r="C432" i="14"/>
  <c r="E472" i="14"/>
  <c r="F472" i="14" s="1"/>
  <c r="C472" i="14"/>
  <c r="E500" i="14"/>
  <c r="F500" i="14" s="1"/>
  <c r="C500" i="14"/>
  <c r="E553" i="14"/>
  <c r="F553" i="14" s="1"/>
  <c r="C553" i="14"/>
  <c r="E619" i="14"/>
  <c r="F619" i="14" s="1"/>
  <c r="C619" i="14"/>
  <c r="C632" i="14"/>
  <c r="E632" i="14"/>
  <c r="F632" i="14" s="1"/>
  <c r="C717" i="14"/>
  <c r="E717" i="14"/>
  <c r="F717" i="14" s="1"/>
  <c r="E732" i="14"/>
  <c r="F732" i="14" s="1"/>
  <c r="C732" i="14"/>
  <c r="C767" i="14"/>
  <c r="E767" i="14"/>
  <c r="F767" i="14" s="1"/>
  <c r="C775" i="14"/>
  <c r="E775" i="14"/>
  <c r="F775" i="14" s="1"/>
  <c r="C803" i="14"/>
  <c r="E803" i="14"/>
  <c r="F803" i="14" s="1"/>
  <c r="E963" i="14"/>
  <c r="F963" i="14" s="1"/>
  <c r="C971" i="14"/>
  <c r="E971" i="14"/>
  <c r="F971" i="14" s="1"/>
  <c r="C1072" i="14"/>
  <c r="E1072" i="14"/>
  <c r="F1072" i="14" s="1"/>
  <c r="C1090" i="14"/>
  <c r="E1090" i="14"/>
  <c r="F1090" i="14" s="1"/>
  <c r="E1157" i="14"/>
  <c r="F1157" i="14" s="1"/>
  <c r="C1157" i="14"/>
  <c r="C1199" i="14"/>
  <c r="E1253" i="14"/>
  <c r="F1253" i="14" s="1"/>
  <c r="C1253" i="14"/>
  <c r="E1265" i="14"/>
  <c r="F1265" i="14" s="1"/>
  <c r="C1352" i="14"/>
  <c r="E1389" i="14"/>
  <c r="F1389" i="14" s="1"/>
  <c r="C1389" i="14"/>
  <c r="C1402" i="14"/>
  <c r="E1402" i="14"/>
  <c r="F1402" i="14" s="1"/>
  <c r="C1427" i="14"/>
  <c r="C1504" i="16"/>
  <c r="C361" i="14"/>
  <c r="E361" i="14"/>
  <c r="F361" i="14" s="1"/>
  <c r="C389" i="14"/>
  <c r="E389" i="14"/>
  <c r="F389" i="14" s="1"/>
  <c r="E430" i="14"/>
  <c r="F430" i="14" s="1"/>
  <c r="C430" i="14"/>
  <c r="E538" i="14"/>
  <c r="F538" i="14" s="1"/>
  <c r="C538" i="14"/>
  <c r="C779" i="14"/>
  <c r="E779" i="14"/>
  <c r="F779" i="14" s="1"/>
  <c r="E911" i="14"/>
  <c r="F911" i="14" s="1"/>
  <c r="C911" i="14"/>
  <c r="E778" i="16"/>
  <c r="F778" i="16" s="1"/>
  <c r="C778" i="16"/>
  <c r="C11" i="14"/>
  <c r="C262" i="14"/>
  <c r="E333" i="14"/>
  <c r="F333" i="14" s="1"/>
  <c r="C374" i="14"/>
  <c r="C385" i="14"/>
  <c r="E385" i="14"/>
  <c r="F385" i="14" s="1"/>
  <c r="C391" i="14"/>
  <c r="E391" i="14"/>
  <c r="F391" i="14" s="1"/>
  <c r="E398" i="14"/>
  <c r="F398" i="14" s="1"/>
  <c r="C398" i="14"/>
  <c r="C417" i="14"/>
  <c r="E417" i="14"/>
  <c r="F417" i="14" s="1"/>
  <c r="E466" i="14"/>
  <c r="F466" i="14" s="1"/>
  <c r="C466" i="14"/>
  <c r="C473" i="14"/>
  <c r="E473" i="14"/>
  <c r="F473" i="14" s="1"/>
  <c r="C528" i="14"/>
  <c r="E528" i="14"/>
  <c r="F528" i="14" s="1"/>
  <c r="C565" i="14"/>
  <c r="E613" i="14"/>
  <c r="F613" i="14" s="1"/>
  <c r="C613" i="14"/>
  <c r="C633" i="14"/>
  <c r="E633" i="14"/>
  <c r="F633" i="14" s="1"/>
  <c r="C733" i="14"/>
  <c r="E733" i="14"/>
  <c r="F733" i="14" s="1"/>
  <c r="C768" i="14"/>
  <c r="E768" i="14"/>
  <c r="F768" i="14" s="1"/>
  <c r="C811" i="14"/>
  <c r="C1016" i="14"/>
  <c r="E1016" i="14"/>
  <c r="F1016" i="14" s="1"/>
  <c r="E1297" i="14"/>
  <c r="F1297" i="14" s="1"/>
  <c r="C1297" i="14"/>
  <c r="E1322" i="14"/>
  <c r="F1322" i="14" s="1"/>
  <c r="E1325" i="14"/>
  <c r="F1325" i="14" s="1"/>
  <c r="E1342" i="14"/>
  <c r="F1342" i="14" s="1"/>
  <c r="C1449" i="14"/>
  <c r="E1449" i="14"/>
  <c r="F1449" i="14" s="1"/>
  <c r="C1497" i="14"/>
  <c r="E1497" i="14"/>
  <c r="F1497" i="14" s="1"/>
  <c r="C1513" i="14"/>
  <c r="E1513" i="14"/>
  <c r="F1513" i="14" s="1"/>
  <c r="C1456" i="16"/>
  <c r="E508" i="14"/>
  <c r="F508" i="14" s="1"/>
  <c r="C508" i="14"/>
  <c r="C1228" i="14"/>
  <c r="E1228" i="14"/>
  <c r="F1228" i="14" s="1"/>
  <c r="E586" i="16"/>
  <c r="F586" i="16" s="1"/>
  <c r="C586" i="16"/>
  <c r="E1162" i="16"/>
  <c r="F1162" i="16" s="1"/>
  <c r="C1162" i="16"/>
  <c r="E15" i="14"/>
  <c r="F15" i="14" s="1"/>
  <c r="E19" i="14"/>
  <c r="F19" i="14" s="1"/>
  <c r="E23" i="14"/>
  <c r="F23" i="14" s="1"/>
  <c r="E27" i="14"/>
  <c r="F27" i="14" s="1"/>
  <c r="E35" i="14"/>
  <c r="F35" i="14" s="1"/>
  <c r="E55" i="14"/>
  <c r="F55" i="14" s="1"/>
  <c r="E107" i="14"/>
  <c r="F107" i="14" s="1"/>
  <c r="E111" i="14"/>
  <c r="F111" i="14" s="1"/>
  <c r="E115" i="14"/>
  <c r="F115" i="14" s="1"/>
  <c r="E119" i="14"/>
  <c r="F119" i="14" s="1"/>
  <c r="E123" i="14"/>
  <c r="F123" i="14" s="1"/>
  <c r="C151" i="14"/>
  <c r="C221" i="14"/>
  <c r="C237" i="14"/>
  <c r="E240" i="14"/>
  <c r="F240" i="14" s="1"/>
  <c r="C253" i="14"/>
  <c r="C258" i="14"/>
  <c r="C324" i="14"/>
  <c r="C358" i="14"/>
  <c r="E358" i="14"/>
  <c r="F358" i="14" s="1"/>
  <c r="C399" i="14"/>
  <c r="E399" i="14"/>
  <c r="F399" i="14" s="1"/>
  <c r="C418" i="14"/>
  <c r="E418" i="14"/>
  <c r="F418" i="14" s="1"/>
  <c r="E426" i="14"/>
  <c r="F426" i="14" s="1"/>
  <c r="C426" i="14"/>
  <c r="C467" i="14"/>
  <c r="E467" i="14"/>
  <c r="F467" i="14" s="1"/>
  <c r="C512" i="14"/>
  <c r="E512" i="14"/>
  <c r="F512" i="14" s="1"/>
  <c r="C529" i="14"/>
  <c r="E529" i="14"/>
  <c r="F529" i="14" s="1"/>
  <c r="E627" i="14"/>
  <c r="F627" i="14" s="1"/>
  <c r="C654" i="14"/>
  <c r="E654" i="14"/>
  <c r="F654" i="14" s="1"/>
  <c r="C734" i="14"/>
  <c r="E734" i="14"/>
  <c r="F734" i="14" s="1"/>
  <c r="E756" i="14"/>
  <c r="F756" i="14" s="1"/>
  <c r="C756" i="14"/>
  <c r="E886" i="14"/>
  <c r="F886" i="14" s="1"/>
  <c r="E951" i="14"/>
  <c r="F951" i="14" s="1"/>
  <c r="C951" i="14"/>
  <c r="E973" i="14"/>
  <c r="F973" i="14" s="1"/>
  <c r="C973" i="14"/>
  <c r="C1092" i="14"/>
  <c r="E1092" i="14"/>
  <c r="F1092" i="14" s="1"/>
  <c r="E1243" i="14"/>
  <c r="F1243" i="14" s="1"/>
  <c r="C1243" i="14"/>
  <c r="E1333" i="14"/>
  <c r="F1333" i="14" s="1"/>
  <c r="C1333" i="14"/>
  <c r="E1348" i="14"/>
  <c r="F1348" i="14" s="1"/>
  <c r="C1348" i="14"/>
  <c r="C1435" i="14"/>
  <c r="E1435" i="14"/>
  <c r="F1435" i="14" s="1"/>
  <c r="C1376" i="16"/>
  <c r="E642" i="16"/>
  <c r="F642" i="16" s="1"/>
  <c r="C642" i="16"/>
  <c r="E906" i="16"/>
  <c r="F906" i="16" s="1"/>
  <c r="C906" i="16"/>
  <c r="E1034" i="16"/>
  <c r="F1034" i="16" s="1"/>
  <c r="C1034" i="16"/>
  <c r="C8" i="14"/>
  <c r="C292" i="14"/>
  <c r="E319" i="14"/>
  <c r="F319" i="14" s="1"/>
  <c r="C334" i="14"/>
  <c r="C381" i="14"/>
  <c r="E381" i="14"/>
  <c r="F381" i="14" s="1"/>
  <c r="E386" i="14"/>
  <c r="F386" i="14" s="1"/>
  <c r="C393" i="14"/>
  <c r="E393" i="14"/>
  <c r="F393" i="14" s="1"/>
  <c r="E406" i="14"/>
  <c r="F406" i="14" s="1"/>
  <c r="C406" i="14"/>
  <c r="E444" i="14"/>
  <c r="F444" i="14" s="1"/>
  <c r="C444" i="14"/>
  <c r="E456" i="14"/>
  <c r="F456" i="14" s="1"/>
  <c r="C456" i="14"/>
  <c r="E468" i="14"/>
  <c r="F468" i="14" s="1"/>
  <c r="C468" i="14"/>
  <c r="E474" i="14"/>
  <c r="F474" i="14" s="1"/>
  <c r="C474" i="14"/>
  <c r="C497" i="14"/>
  <c r="E497" i="14"/>
  <c r="F497" i="14" s="1"/>
  <c r="E536" i="14"/>
  <c r="F536" i="14" s="1"/>
  <c r="C536" i="14"/>
  <c r="C603" i="14"/>
  <c r="E603" i="14"/>
  <c r="F603" i="14" s="1"/>
  <c r="E635" i="14"/>
  <c r="F635" i="14" s="1"/>
  <c r="C635" i="14"/>
  <c r="E661" i="14"/>
  <c r="F661" i="14" s="1"/>
  <c r="C661" i="14"/>
  <c r="E747" i="14"/>
  <c r="F747" i="14" s="1"/>
  <c r="C751" i="14"/>
  <c r="E751" i="14"/>
  <c r="F751" i="14" s="1"/>
  <c r="E959" i="14"/>
  <c r="F959" i="14" s="1"/>
  <c r="C959" i="14"/>
  <c r="C988" i="14"/>
  <c r="E988" i="14"/>
  <c r="F988" i="14" s="1"/>
  <c r="C1136" i="14"/>
  <c r="E1136" i="14"/>
  <c r="F1136" i="14" s="1"/>
  <c r="C1153" i="14"/>
  <c r="E1304" i="14"/>
  <c r="F1304" i="14" s="1"/>
  <c r="C1304" i="14"/>
  <c r="C1499" i="14"/>
  <c r="E1499" i="14"/>
  <c r="F1499" i="14" s="1"/>
  <c r="C1515" i="14"/>
  <c r="E1515" i="14"/>
  <c r="F1515" i="14" s="1"/>
  <c r="C1328" i="16"/>
  <c r="C1357" i="14"/>
  <c r="E1357" i="14"/>
  <c r="F1357" i="14" s="1"/>
  <c r="E714" i="16"/>
  <c r="F714" i="16" s="1"/>
  <c r="C714" i="16"/>
  <c r="E1226" i="16"/>
  <c r="F1226" i="16" s="1"/>
  <c r="C1226" i="16"/>
  <c r="E52" i="14"/>
  <c r="F52" i="14" s="1"/>
  <c r="E56" i="14"/>
  <c r="F56" i="14" s="1"/>
  <c r="E60" i="14"/>
  <c r="F60" i="14" s="1"/>
  <c r="E88" i="14"/>
  <c r="F88" i="14" s="1"/>
  <c r="E92" i="14"/>
  <c r="F92" i="14" s="1"/>
  <c r="E96" i="14"/>
  <c r="F96" i="14" s="1"/>
  <c r="E100" i="14"/>
  <c r="F100" i="14" s="1"/>
  <c r="E112" i="14"/>
  <c r="F112" i="14" s="1"/>
  <c r="E116" i="14"/>
  <c r="F116" i="14" s="1"/>
  <c r="E148" i="14"/>
  <c r="F148" i="14" s="1"/>
  <c r="E164" i="14"/>
  <c r="F164" i="14" s="1"/>
  <c r="E180" i="14"/>
  <c r="F180" i="14" s="1"/>
  <c r="E196" i="14"/>
  <c r="F196" i="14" s="1"/>
  <c r="C203" i="14"/>
  <c r="C209" i="14"/>
  <c r="E212" i="14"/>
  <c r="F212" i="14" s="1"/>
  <c r="C219" i="14"/>
  <c r="C225" i="14"/>
  <c r="E228" i="14"/>
  <c r="F228" i="14" s="1"/>
  <c r="E303" i="14"/>
  <c r="F303" i="14" s="1"/>
  <c r="E308" i="14"/>
  <c r="F308" i="14" s="1"/>
  <c r="C330" i="14"/>
  <c r="E365" i="14"/>
  <c r="F365" i="14" s="1"/>
  <c r="E370" i="14"/>
  <c r="F370" i="14" s="1"/>
  <c r="C394" i="14"/>
  <c r="E394" i="14"/>
  <c r="F394" i="14" s="1"/>
  <c r="C401" i="14"/>
  <c r="E401" i="14"/>
  <c r="F401" i="14" s="1"/>
  <c r="C413" i="14"/>
  <c r="E413" i="14"/>
  <c r="F413" i="14" s="1"/>
  <c r="C420" i="14"/>
  <c r="E420" i="14"/>
  <c r="F420" i="14" s="1"/>
  <c r="C451" i="14"/>
  <c r="E451" i="14"/>
  <c r="F451" i="14" s="1"/>
  <c r="E513" i="14"/>
  <c r="F513" i="14" s="1"/>
  <c r="E530" i="14"/>
  <c r="F530" i="14" s="1"/>
  <c r="C530" i="14"/>
  <c r="C537" i="14"/>
  <c r="E537" i="14"/>
  <c r="F537" i="14" s="1"/>
  <c r="C568" i="14"/>
  <c r="E568" i="14"/>
  <c r="F568" i="14" s="1"/>
  <c r="C641" i="14"/>
  <c r="E641" i="14"/>
  <c r="F641" i="14" s="1"/>
  <c r="C656" i="14"/>
  <c r="E656" i="14"/>
  <c r="F656" i="14" s="1"/>
  <c r="C662" i="14"/>
  <c r="E662" i="14"/>
  <c r="F662" i="14" s="1"/>
  <c r="E683" i="14"/>
  <c r="F683" i="14" s="1"/>
  <c r="E743" i="14"/>
  <c r="F743" i="14" s="1"/>
  <c r="E764" i="14"/>
  <c r="F764" i="14" s="1"/>
  <c r="C820" i="14"/>
  <c r="E820" i="14"/>
  <c r="F820" i="14" s="1"/>
  <c r="E827" i="14"/>
  <c r="F827" i="14" s="1"/>
  <c r="E967" i="14"/>
  <c r="F967" i="14" s="1"/>
  <c r="C967" i="14"/>
  <c r="C996" i="14"/>
  <c r="E996" i="14"/>
  <c r="F996" i="14" s="1"/>
  <c r="C1026" i="14"/>
  <c r="E1026" i="14"/>
  <c r="F1026" i="14" s="1"/>
  <c r="E1183" i="14"/>
  <c r="F1183" i="14" s="1"/>
  <c r="C1183" i="14"/>
  <c r="E1257" i="14"/>
  <c r="F1257" i="14" s="1"/>
  <c r="C1257" i="14"/>
  <c r="C1319" i="14"/>
  <c r="E1319" i="14"/>
  <c r="F1319" i="14" s="1"/>
  <c r="C1328" i="14"/>
  <c r="E1328" i="14"/>
  <c r="F1328" i="14" s="1"/>
  <c r="C1393" i="14"/>
  <c r="E1393" i="14"/>
  <c r="F1393" i="14" s="1"/>
  <c r="E736" i="16"/>
  <c r="F736" i="16" s="1"/>
  <c r="C736" i="16"/>
  <c r="E800" i="16"/>
  <c r="F800" i="16" s="1"/>
  <c r="C800" i="16"/>
  <c r="E864" i="16"/>
  <c r="F864" i="16" s="1"/>
  <c r="C864" i="16"/>
  <c r="E992" i="16"/>
  <c r="F992" i="16" s="1"/>
  <c r="C992" i="16"/>
  <c r="E1056" i="16"/>
  <c r="F1056" i="16" s="1"/>
  <c r="C1056" i="16"/>
  <c r="E1120" i="16"/>
  <c r="F1120" i="16" s="1"/>
  <c r="C1120" i="16"/>
  <c r="E1248" i="16"/>
  <c r="F1248" i="16" s="1"/>
  <c r="C1248" i="16"/>
  <c r="E1312" i="16"/>
  <c r="F1312" i="16" s="1"/>
  <c r="C1312" i="16"/>
  <c r="E1344" i="16"/>
  <c r="F1344" i="16" s="1"/>
  <c r="C1344" i="16"/>
  <c r="E1360" i="16"/>
  <c r="F1360" i="16" s="1"/>
  <c r="C1360" i="16"/>
  <c r="E1392" i="16"/>
  <c r="F1392" i="16" s="1"/>
  <c r="C1392" i="16"/>
  <c r="E1408" i="16"/>
  <c r="F1408" i="16" s="1"/>
  <c r="C1408" i="16"/>
  <c r="E1424" i="16"/>
  <c r="F1424" i="16" s="1"/>
  <c r="C1424" i="16"/>
  <c r="E1440" i="16"/>
  <c r="F1440" i="16" s="1"/>
  <c r="C1440" i="16"/>
  <c r="E1472" i="16"/>
  <c r="F1472" i="16" s="1"/>
  <c r="C1472" i="16"/>
  <c r="E1488" i="16"/>
  <c r="F1488" i="16" s="1"/>
  <c r="C1488" i="16"/>
  <c r="E1520" i="16"/>
  <c r="F1520" i="16" s="1"/>
  <c r="C1520" i="16"/>
  <c r="E1528" i="16"/>
  <c r="F1528" i="16" s="1"/>
  <c r="C1528" i="16"/>
  <c r="C1184" i="16"/>
  <c r="E730" i="14"/>
  <c r="F730" i="14" s="1"/>
  <c r="C730" i="14"/>
  <c r="E789" i="14"/>
  <c r="F789" i="14" s="1"/>
  <c r="C789" i="14"/>
  <c r="E315" i="14"/>
  <c r="F315" i="14" s="1"/>
  <c r="E366" i="14"/>
  <c r="F366" i="14" s="1"/>
  <c r="C366" i="14"/>
  <c r="E440" i="14"/>
  <c r="F440" i="14" s="1"/>
  <c r="C440" i="14"/>
  <c r="E469" i="14"/>
  <c r="F469" i="14" s="1"/>
  <c r="C531" i="14"/>
  <c r="E531" i="14"/>
  <c r="F531" i="14" s="1"/>
  <c r="C557" i="14"/>
  <c r="E557" i="14"/>
  <c r="F557" i="14" s="1"/>
  <c r="E577" i="14"/>
  <c r="F577" i="14" s="1"/>
  <c r="C577" i="14"/>
  <c r="C637" i="14"/>
  <c r="E637" i="14"/>
  <c r="F637" i="14" s="1"/>
  <c r="E651" i="14"/>
  <c r="F651" i="14" s="1"/>
  <c r="E663" i="14"/>
  <c r="F663" i="14" s="1"/>
  <c r="C663" i="14"/>
  <c r="C689" i="14"/>
  <c r="C729" i="14"/>
  <c r="E729" i="14"/>
  <c r="F729" i="14" s="1"/>
  <c r="E795" i="14"/>
  <c r="F795" i="14" s="1"/>
  <c r="C795" i="14"/>
  <c r="E867" i="14"/>
  <c r="F867" i="14" s="1"/>
  <c r="C867" i="14"/>
  <c r="E903" i="14"/>
  <c r="F903" i="14" s="1"/>
  <c r="C903" i="14"/>
  <c r="C989" i="14"/>
  <c r="C1116" i="14"/>
  <c r="E1116" i="14"/>
  <c r="F1116" i="14" s="1"/>
  <c r="C1138" i="14"/>
  <c r="E1138" i="14"/>
  <c r="F1138" i="14" s="1"/>
  <c r="E1203" i="14"/>
  <c r="F1203" i="14" s="1"/>
  <c r="C1203" i="14"/>
  <c r="C1234" i="14"/>
  <c r="E1234" i="14"/>
  <c r="F1234" i="14" s="1"/>
  <c r="E1356" i="14"/>
  <c r="F1356" i="14" s="1"/>
  <c r="E1361" i="14"/>
  <c r="F1361" i="14" s="1"/>
  <c r="C1407" i="14"/>
  <c r="E1407" i="14"/>
  <c r="F1407" i="14" s="1"/>
  <c r="C1453" i="14"/>
  <c r="E1453" i="14"/>
  <c r="F1453" i="14" s="1"/>
  <c r="C1509" i="14"/>
  <c r="E1509" i="14"/>
  <c r="F1509" i="14" s="1"/>
  <c r="C1098" i="16"/>
  <c r="C441" i="16"/>
  <c r="C103" i="16"/>
  <c r="E1525" i="16"/>
  <c r="F1525" i="16" s="1"/>
  <c r="E1397" i="16"/>
  <c r="F1397" i="16" s="1"/>
  <c r="C321" i="16"/>
  <c r="E1269" i="16"/>
  <c r="F1269" i="16" s="1"/>
  <c r="E1141" i="16"/>
  <c r="F1141" i="16" s="1"/>
  <c r="C1530" i="16"/>
  <c r="C525" i="16"/>
  <c r="C231" i="16"/>
  <c r="E780" i="16"/>
  <c r="F780" i="16" s="1"/>
  <c r="E1004" i="14"/>
  <c r="F1004" i="14" s="1"/>
  <c r="C1290" i="16"/>
  <c r="C500" i="16"/>
  <c r="C193" i="16"/>
  <c r="C1527" i="16"/>
  <c r="C471" i="16"/>
  <c r="C149" i="16"/>
  <c r="C287" i="14"/>
  <c r="E287" i="14"/>
  <c r="F287" i="14" s="1"/>
  <c r="C331" i="14"/>
  <c r="E331" i="14"/>
  <c r="F331" i="14" s="1"/>
  <c r="E502" i="14"/>
  <c r="F502" i="14" s="1"/>
  <c r="C502" i="14"/>
  <c r="E51" i="16"/>
  <c r="F51" i="16" s="1"/>
  <c r="C51" i="16"/>
  <c r="E115" i="16"/>
  <c r="F115" i="16" s="1"/>
  <c r="C115" i="16"/>
  <c r="E195" i="16"/>
  <c r="F195" i="16" s="1"/>
  <c r="C195" i="16"/>
  <c r="E411" i="16"/>
  <c r="F411" i="16" s="1"/>
  <c r="C411" i="16"/>
  <c r="E459" i="16"/>
  <c r="F459" i="16" s="1"/>
  <c r="C459" i="16"/>
  <c r="E515" i="16"/>
  <c r="F515" i="16" s="1"/>
  <c r="C515" i="16"/>
  <c r="E571" i="16"/>
  <c r="F571" i="16" s="1"/>
  <c r="C571" i="16"/>
  <c r="E723" i="16"/>
  <c r="F723" i="16" s="1"/>
  <c r="C723" i="16"/>
  <c r="E763" i="16"/>
  <c r="F763" i="16" s="1"/>
  <c r="C763" i="16"/>
  <c r="E787" i="16"/>
  <c r="F787" i="16" s="1"/>
  <c r="C787" i="16"/>
  <c r="E827" i="16"/>
  <c r="F827" i="16" s="1"/>
  <c r="C827" i="16"/>
  <c r="E851" i="16"/>
  <c r="F851" i="16" s="1"/>
  <c r="C851" i="16"/>
  <c r="E891" i="16"/>
  <c r="F891" i="16" s="1"/>
  <c r="C891" i="16"/>
  <c r="E931" i="16"/>
  <c r="F931" i="16" s="1"/>
  <c r="C931" i="16"/>
  <c r="E971" i="16"/>
  <c r="F971" i="16" s="1"/>
  <c r="C971" i="16"/>
  <c r="E995" i="16"/>
  <c r="F995" i="16" s="1"/>
  <c r="C995" i="16"/>
  <c r="E1019" i="16"/>
  <c r="F1019" i="16" s="1"/>
  <c r="C1019" i="16"/>
  <c r="E1043" i="16"/>
  <c r="F1043" i="16" s="1"/>
  <c r="C1043" i="16"/>
  <c r="E1083" i="16"/>
  <c r="F1083" i="16" s="1"/>
  <c r="C1083" i="16"/>
  <c r="E1091" i="16"/>
  <c r="F1091" i="16" s="1"/>
  <c r="C1091" i="16"/>
  <c r="E1123" i="16"/>
  <c r="F1123" i="16" s="1"/>
  <c r="C1123" i="16"/>
  <c r="E1131" i="16"/>
  <c r="F1131" i="16" s="1"/>
  <c r="C1131" i="16"/>
  <c r="E1155" i="16"/>
  <c r="F1155" i="16" s="1"/>
  <c r="C1155" i="16"/>
  <c r="E1163" i="16"/>
  <c r="F1163" i="16" s="1"/>
  <c r="C1163" i="16"/>
  <c r="E1171" i="16"/>
  <c r="F1171" i="16" s="1"/>
  <c r="C1171" i="16"/>
  <c r="E1195" i="16"/>
  <c r="F1195" i="16" s="1"/>
  <c r="C1195" i="16"/>
  <c r="E1211" i="16"/>
  <c r="F1211" i="16" s="1"/>
  <c r="C1211" i="16"/>
  <c r="E1227" i="16"/>
  <c r="F1227" i="16" s="1"/>
  <c r="C1227" i="16"/>
  <c r="E1235" i="16"/>
  <c r="F1235" i="16" s="1"/>
  <c r="C1235" i="16"/>
  <c r="E1243" i="16"/>
  <c r="F1243" i="16" s="1"/>
  <c r="C1243" i="16"/>
  <c r="E1251" i="16"/>
  <c r="F1251" i="16" s="1"/>
  <c r="C1251" i="16"/>
  <c r="E1275" i="16"/>
  <c r="F1275" i="16" s="1"/>
  <c r="C1275" i="16"/>
  <c r="E1283" i="16"/>
  <c r="F1283" i="16" s="1"/>
  <c r="C1283" i="16"/>
  <c r="E1291" i="16"/>
  <c r="F1291" i="16" s="1"/>
  <c r="C1291" i="16"/>
  <c r="E1299" i="16"/>
  <c r="F1299" i="16" s="1"/>
  <c r="C1299" i="16"/>
  <c r="E1307" i="16"/>
  <c r="F1307" i="16" s="1"/>
  <c r="C1307" i="16"/>
  <c r="E1315" i="16"/>
  <c r="F1315" i="16" s="1"/>
  <c r="C1315" i="16"/>
  <c r="E1323" i="16"/>
  <c r="F1323" i="16" s="1"/>
  <c r="C1323" i="16"/>
  <c r="E1331" i="16"/>
  <c r="F1331" i="16" s="1"/>
  <c r="C1331" i="16"/>
  <c r="E1339" i="16"/>
  <c r="F1339" i="16" s="1"/>
  <c r="C1339" i="16"/>
  <c r="E1347" i="16"/>
  <c r="F1347" i="16" s="1"/>
  <c r="C1347" i="16"/>
  <c r="E1355" i="16"/>
  <c r="F1355" i="16" s="1"/>
  <c r="C1355" i="16"/>
  <c r="E1363" i="16"/>
  <c r="F1363" i="16" s="1"/>
  <c r="C1363" i="16"/>
  <c r="E1371" i="16"/>
  <c r="F1371" i="16" s="1"/>
  <c r="C1371" i="16"/>
  <c r="E1379" i="16"/>
  <c r="F1379" i="16" s="1"/>
  <c r="C1379" i="16"/>
  <c r="E1387" i="16"/>
  <c r="F1387" i="16" s="1"/>
  <c r="C1387" i="16"/>
  <c r="E1395" i="16"/>
  <c r="F1395" i="16" s="1"/>
  <c r="C1395" i="16"/>
  <c r="E1403" i="16"/>
  <c r="F1403" i="16" s="1"/>
  <c r="C1403" i="16"/>
  <c r="E1411" i="16"/>
  <c r="F1411" i="16" s="1"/>
  <c r="C1411" i="16"/>
  <c r="E1419" i="16"/>
  <c r="F1419" i="16" s="1"/>
  <c r="C1419" i="16"/>
  <c r="E1427" i="16"/>
  <c r="F1427" i="16" s="1"/>
  <c r="C1427" i="16"/>
  <c r="E1435" i="16"/>
  <c r="F1435" i="16" s="1"/>
  <c r="C1435" i="16"/>
  <c r="E1443" i="16"/>
  <c r="F1443" i="16" s="1"/>
  <c r="C1443" i="16"/>
  <c r="E1451" i="16"/>
  <c r="F1451" i="16" s="1"/>
  <c r="C1451" i="16"/>
  <c r="E1459" i="16"/>
  <c r="F1459" i="16" s="1"/>
  <c r="C1459" i="16"/>
  <c r="E1467" i="16"/>
  <c r="F1467" i="16" s="1"/>
  <c r="C1467" i="16"/>
  <c r="E1475" i="16"/>
  <c r="F1475" i="16" s="1"/>
  <c r="C1475" i="16"/>
  <c r="E1483" i="16"/>
  <c r="F1483" i="16" s="1"/>
  <c r="C1483" i="16"/>
  <c r="E1491" i="16"/>
  <c r="F1491" i="16" s="1"/>
  <c r="C1491" i="16"/>
  <c r="E1499" i="16"/>
  <c r="F1499" i="16" s="1"/>
  <c r="C1499" i="16"/>
  <c r="E1507" i="16"/>
  <c r="F1507" i="16" s="1"/>
  <c r="C1507" i="16"/>
  <c r="E1515" i="16"/>
  <c r="F1515" i="16" s="1"/>
  <c r="C1515" i="16"/>
  <c r="E1523" i="16"/>
  <c r="F1523" i="16" s="1"/>
  <c r="C1523" i="16"/>
  <c r="E1531" i="16"/>
  <c r="F1531" i="16" s="1"/>
  <c r="C1531" i="16"/>
  <c r="C10" i="14"/>
  <c r="E162" i="14"/>
  <c r="F162" i="14" s="1"/>
  <c r="E178" i="14"/>
  <c r="F178" i="14" s="1"/>
  <c r="E194" i="14"/>
  <c r="F194" i="14" s="1"/>
  <c r="E210" i="14"/>
  <c r="F210" i="14" s="1"/>
  <c r="E226" i="14"/>
  <c r="F226" i="14" s="1"/>
  <c r="E242" i="14"/>
  <c r="F242" i="14" s="1"/>
  <c r="E275" i="14"/>
  <c r="F275" i="14" s="1"/>
  <c r="E279" i="14"/>
  <c r="F279" i="14" s="1"/>
  <c r="C314" i="14"/>
  <c r="E318" i="14"/>
  <c r="F318" i="14" s="1"/>
  <c r="E335" i="14"/>
  <c r="F335" i="14" s="1"/>
  <c r="C340" i="14"/>
  <c r="C379" i="14"/>
  <c r="E379" i="14"/>
  <c r="F379" i="14" s="1"/>
  <c r="C411" i="14"/>
  <c r="E411" i="14"/>
  <c r="F411" i="14" s="1"/>
  <c r="C425" i="14"/>
  <c r="E425" i="14"/>
  <c r="F425" i="14" s="1"/>
  <c r="E445" i="14"/>
  <c r="F445" i="14" s="1"/>
  <c r="E462" i="14"/>
  <c r="F462" i="14" s="1"/>
  <c r="C462" i="14"/>
  <c r="E475" i="14"/>
  <c r="F475" i="14" s="1"/>
  <c r="C496" i="14"/>
  <c r="E509" i="14"/>
  <c r="F509" i="14" s="1"/>
  <c r="E526" i="14"/>
  <c r="F526" i="14" s="1"/>
  <c r="C526" i="14"/>
  <c r="E539" i="14"/>
  <c r="F539" i="14" s="1"/>
  <c r="C549" i="14"/>
  <c r="E584" i="14"/>
  <c r="F584" i="14" s="1"/>
  <c r="E595" i="14"/>
  <c r="F595" i="14" s="1"/>
  <c r="C595" i="14"/>
  <c r="C608" i="14"/>
  <c r="E608" i="14"/>
  <c r="F608" i="14" s="1"/>
  <c r="C617" i="14"/>
  <c r="C621" i="14"/>
  <c r="E678" i="14"/>
  <c r="F678" i="14" s="1"/>
  <c r="C692" i="14"/>
  <c r="E698" i="14"/>
  <c r="F698" i="14" s="1"/>
  <c r="C698" i="14"/>
  <c r="C710" i="14"/>
  <c r="E715" i="14"/>
  <c r="F715" i="14" s="1"/>
  <c r="C719" i="14"/>
  <c r="E719" i="14"/>
  <c r="F719" i="14" s="1"/>
  <c r="C760" i="14"/>
  <c r="C772" i="14"/>
  <c r="E794" i="14"/>
  <c r="F794" i="14" s="1"/>
  <c r="C798" i="14"/>
  <c r="E798" i="14"/>
  <c r="F798" i="14" s="1"/>
  <c r="C849" i="14"/>
  <c r="C885" i="14"/>
  <c r="C909" i="14"/>
  <c r="C919" i="14"/>
  <c r="E925" i="14"/>
  <c r="F925" i="14" s="1"/>
  <c r="C925" i="14"/>
  <c r="C943" i="14"/>
  <c r="E949" i="14"/>
  <c r="F949" i="14" s="1"/>
  <c r="C949" i="14"/>
  <c r="C1002" i="14"/>
  <c r="E1002" i="14"/>
  <c r="F1002" i="14" s="1"/>
  <c r="E1020" i="14"/>
  <c r="F1020" i="14" s="1"/>
  <c r="C1032" i="14"/>
  <c r="E1032" i="14"/>
  <c r="F1032" i="14" s="1"/>
  <c r="E1068" i="14"/>
  <c r="F1068" i="14" s="1"/>
  <c r="E1074" i="14"/>
  <c r="F1074" i="14" s="1"/>
  <c r="E1112" i="14"/>
  <c r="F1112" i="14" s="1"/>
  <c r="E1118" i="14"/>
  <c r="F1118" i="14" s="1"/>
  <c r="C1145" i="14"/>
  <c r="C1149" i="14"/>
  <c r="E1216" i="14"/>
  <c r="F1216" i="14" s="1"/>
  <c r="E1232" i="14"/>
  <c r="F1232" i="14" s="1"/>
  <c r="E1248" i="14"/>
  <c r="F1248" i="14" s="1"/>
  <c r="E1289" i="14"/>
  <c r="F1289" i="14" s="1"/>
  <c r="C1289" i="14"/>
  <c r="C1353" i="14"/>
  <c r="E1353" i="14"/>
  <c r="F1353" i="14" s="1"/>
  <c r="C1369" i="14"/>
  <c r="E1369" i="14"/>
  <c r="F1369" i="14" s="1"/>
  <c r="C1380" i="14"/>
  <c r="E1380" i="14"/>
  <c r="F1380" i="14" s="1"/>
  <c r="E1433" i="14"/>
  <c r="F1433" i="14" s="1"/>
  <c r="C1433" i="14"/>
  <c r="C1139" i="16"/>
  <c r="C611" i="16"/>
  <c r="C1335" i="14"/>
  <c r="E1335" i="14"/>
  <c r="F1335" i="14" s="1"/>
  <c r="E35" i="16"/>
  <c r="F35" i="16" s="1"/>
  <c r="C35" i="16"/>
  <c r="E83" i="16"/>
  <c r="F83" i="16" s="1"/>
  <c r="C83" i="16"/>
  <c r="E131" i="16"/>
  <c r="F131" i="16" s="1"/>
  <c r="C131" i="16"/>
  <c r="E171" i="16"/>
  <c r="F171" i="16" s="1"/>
  <c r="C171" i="16"/>
  <c r="E219" i="16"/>
  <c r="F219" i="16" s="1"/>
  <c r="C219" i="16"/>
  <c r="E251" i="16"/>
  <c r="F251" i="16" s="1"/>
  <c r="C251" i="16"/>
  <c r="E291" i="16"/>
  <c r="F291" i="16" s="1"/>
  <c r="C291" i="16"/>
  <c r="E315" i="16"/>
  <c r="F315" i="16" s="1"/>
  <c r="C315" i="16"/>
  <c r="E363" i="16"/>
  <c r="F363" i="16" s="1"/>
  <c r="C363" i="16"/>
  <c r="E403" i="16"/>
  <c r="F403" i="16" s="1"/>
  <c r="C403" i="16"/>
  <c r="E435" i="16"/>
  <c r="F435" i="16" s="1"/>
  <c r="C435" i="16"/>
  <c r="E483" i="16"/>
  <c r="F483" i="16" s="1"/>
  <c r="C483" i="16"/>
  <c r="E523" i="16"/>
  <c r="F523" i="16" s="1"/>
  <c r="C523" i="16"/>
  <c r="E547" i="16"/>
  <c r="F547" i="16" s="1"/>
  <c r="C547" i="16"/>
  <c r="E587" i="16"/>
  <c r="F587" i="16" s="1"/>
  <c r="C587" i="16"/>
  <c r="E619" i="16"/>
  <c r="F619" i="16" s="1"/>
  <c r="C619" i="16"/>
  <c r="E651" i="16"/>
  <c r="F651" i="16" s="1"/>
  <c r="C651" i="16"/>
  <c r="E675" i="16"/>
  <c r="F675" i="16" s="1"/>
  <c r="C675" i="16"/>
  <c r="E715" i="16"/>
  <c r="F715" i="16" s="1"/>
  <c r="C715" i="16"/>
  <c r="E747" i="16"/>
  <c r="F747" i="16" s="1"/>
  <c r="C747" i="16"/>
  <c r="E779" i="16"/>
  <c r="F779" i="16" s="1"/>
  <c r="C779" i="16"/>
  <c r="E811" i="16"/>
  <c r="F811" i="16" s="1"/>
  <c r="C811" i="16"/>
  <c r="E875" i="16"/>
  <c r="F875" i="16" s="1"/>
  <c r="C875" i="16"/>
  <c r="E1035" i="16"/>
  <c r="F1035" i="16" s="1"/>
  <c r="C1035" i="16"/>
  <c r="E1067" i="16"/>
  <c r="F1067" i="16" s="1"/>
  <c r="C1067" i="16"/>
  <c r="E1107" i="16"/>
  <c r="F1107" i="16" s="1"/>
  <c r="C1107" i="16"/>
  <c r="E1179" i="16"/>
  <c r="F1179" i="16" s="1"/>
  <c r="C1179" i="16"/>
  <c r="C267" i="14"/>
  <c r="E267" i="14"/>
  <c r="F267" i="14" s="1"/>
  <c r="C301" i="14"/>
  <c r="E301" i="14"/>
  <c r="F301" i="14" s="1"/>
  <c r="C323" i="14"/>
  <c r="E323" i="14"/>
  <c r="F323" i="14" s="1"/>
  <c r="E346" i="14"/>
  <c r="F346" i="14" s="1"/>
  <c r="C346" i="14"/>
  <c r="E486" i="14"/>
  <c r="F486" i="14" s="1"/>
  <c r="C486" i="14"/>
  <c r="C1050" i="14"/>
  <c r="E1050" i="14"/>
  <c r="F1050" i="14" s="1"/>
  <c r="E1290" i="14"/>
  <c r="F1290" i="14" s="1"/>
  <c r="C1290" i="14"/>
  <c r="C1309" i="14"/>
  <c r="E1309" i="14"/>
  <c r="F1309" i="14" s="1"/>
  <c r="E1332" i="14"/>
  <c r="F1332" i="14" s="1"/>
  <c r="C1332" i="14"/>
  <c r="C1341" i="14"/>
  <c r="E1341" i="14"/>
  <c r="F1341" i="14" s="1"/>
  <c r="E1354" i="14"/>
  <c r="F1354" i="14" s="1"/>
  <c r="C1354" i="14"/>
  <c r="C1370" i="14"/>
  <c r="E1370" i="14"/>
  <c r="F1370" i="14" s="1"/>
  <c r="C947" i="16"/>
  <c r="C355" i="16"/>
  <c r="E43" i="16"/>
  <c r="F43" i="16" s="1"/>
  <c r="C43" i="16"/>
  <c r="E99" i="16"/>
  <c r="F99" i="16" s="1"/>
  <c r="C99" i="16"/>
  <c r="E163" i="16"/>
  <c r="F163" i="16" s="1"/>
  <c r="C163" i="16"/>
  <c r="E227" i="16"/>
  <c r="F227" i="16" s="1"/>
  <c r="C227" i="16"/>
  <c r="E275" i="16"/>
  <c r="F275" i="16" s="1"/>
  <c r="C275" i="16"/>
  <c r="E331" i="16"/>
  <c r="F331" i="16" s="1"/>
  <c r="C331" i="16"/>
  <c r="E387" i="16"/>
  <c r="F387" i="16" s="1"/>
  <c r="C387" i="16"/>
  <c r="E443" i="16"/>
  <c r="F443" i="16" s="1"/>
  <c r="C443" i="16"/>
  <c r="E499" i="16"/>
  <c r="F499" i="16" s="1"/>
  <c r="C499" i="16"/>
  <c r="E555" i="16"/>
  <c r="F555" i="16" s="1"/>
  <c r="C555" i="16"/>
  <c r="E603" i="16"/>
  <c r="F603" i="16" s="1"/>
  <c r="C603" i="16"/>
  <c r="E635" i="16"/>
  <c r="F635" i="16" s="1"/>
  <c r="C635" i="16"/>
  <c r="E667" i="16"/>
  <c r="F667" i="16" s="1"/>
  <c r="C667" i="16"/>
  <c r="E699" i="16"/>
  <c r="F699" i="16" s="1"/>
  <c r="C699" i="16"/>
  <c r="E731" i="16"/>
  <c r="F731" i="16" s="1"/>
  <c r="C731" i="16"/>
  <c r="E771" i="16"/>
  <c r="F771" i="16" s="1"/>
  <c r="C771" i="16"/>
  <c r="E803" i="16"/>
  <c r="F803" i="16" s="1"/>
  <c r="C803" i="16"/>
  <c r="E835" i="16"/>
  <c r="F835" i="16" s="1"/>
  <c r="C835" i="16"/>
  <c r="E859" i="16"/>
  <c r="F859" i="16" s="1"/>
  <c r="C859" i="16"/>
  <c r="E899" i="16"/>
  <c r="F899" i="16" s="1"/>
  <c r="C899" i="16"/>
  <c r="E963" i="16"/>
  <c r="F963" i="16" s="1"/>
  <c r="C963" i="16"/>
  <c r="E1115" i="16"/>
  <c r="F1115" i="16" s="1"/>
  <c r="C1115" i="16"/>
  <c r="E1219" i="16"/>
  <c r="F1219" i="16" s="1"/>
  <c r="C1219" i="16"/>
  <c r="E1259" i="16"/>
  <c r="F1259" i="16" s="1"/>
  <c r="C1259" i="16"/>
  <c r="E158" i="14"/>
  <c r="F158" i="14" s="1"/>
  <c r="E174" i="14"/>
  <c r="F174" i="14" s="1"/>
  <c r="E190" i="14"/>
  <c r="F190" i="14" s="1"/>
  <c r="E206" i="14"/>
  <c r="F206" i="14" s="1"/>
  <c r="E222" i="14"/>
  <c r="F222" i="14" s="1"/>
  <c r="E238" i="14"/>
  <c r="F238" i="14" s="1"/>
  <c r="E254" i="14"/>
  <c r="F254" i="14" s="1"/>
  <c r="E271" i="14"/>
  <c r="F271" i="14" s="1"/>
  <c r="C276" i="14"/>
  <c r="C310" i="14"/>
  <c r="E327" i="14"/>
  <c r="F327" i="14" s="1"/>
  <c r="C354" i="14"/>
  <c r="C371" i="14"/>
  <c r="E371" i="14"/>
  <c r="F371" i="14" s="1"/>
  <c r="C403" i="14"/>
  <c r="E403" i="14"/>
  <c r="F403" i="14" s="1"/>
  <c r="E421" i="14"/>
  <c r="F421" i="14" s="1"/>
  <c r="E446" i="14"/>
  <c r="F446" i="14" s="1"/>
  <c r="C446" i="14"/>
  <c r="E459" i="14"/>
  <c r="F459" i="14" s="1"/>
  <c r="C480" i="14"/>
  <c r="E493" i="14"/>
  <c r="F493" i="14" s="1"/>
  <c r="E510" i="14"/>
  <c r="F510" i="14" s="1"/>
  <c r="C510" i="14"/>
  <c r="E523" i="14"/>
  <c r="F523" i="14" s="1"/>
  <c r="C555" i="14"/>
  <c r="E576" i="14"/>
  <c r="F576" i="14" s="1"/>
  <c r="C585" i="14"/>
  <c r="E590" i="14"/>
  <c r="F590" i="14" s="1"/>
  <c r="E600" i="14"/>
  <c r="F600" i="14" s="1"/>
  <c r="C605" i="14"/>
  <c r="C622" i="14"/>
  <c r="E622" i="14"/>
  <c r="F622" i="14" s="1"/>
  <c r="C675" i="14"/>
  <c r="E679" i="14"/>
  <c r="F679" i="14" s="1"/>
  <c r="C679" i="14"/>
  <c r="C694" i="14"/>
  <c r="E694" i="14"/>
  <c r="F694" i="14" s="1"/>
  <c r="E712" i="14"/>
  <c r="F712" i="14" s="1"/>
  <c r="C712" i="14"/>
  <c r="C773" i="14"/>
  <c r="E773" i="14"/>
  <c r="F773" i="14" s="1"/>
  <c r="E814" i="14"/>
  <c r="F814" i="14" s="1"/>
  <c r="E835" i="14"/>
  <c r="F835" i="14" s="1"/>
  <c r="C845" i="14"/>
  <c r="E905" i="14"/>
  <c r="F905" i="14" s="1"/>
  <c r="C933" i="14"/>
  <c r="C939" i="14"/>
  <c r="E1010" i="14"/>
  <c r="F1010" i="14" s="1"/>
  <c r="C1022" i="14"/>
  <c r="E1022" i="14"/>
  <c r="F1022" i="14" s="1"/>
  <c r="C1070" i="14"/>
  <c r="E1070" i="14"/>
  <c r="F1070" i="14" s="1"/>
  <c r="E1108" i="14"/>
  <c r="F1108" i="14" s="1"/>
  <c r="C1114" i="14"/>
  <c r="E1114" i="14"/>
  <c r="F1114" i="14" s="1"/>
  <c r="C1173" i="14"/>
  <c r="C1207" i="14"/>
  <c r="C1277" i="14"/>
  <c r="E1277" i="14"/>
  <c r="F1277" i="14" s="1"/>
  <c r="E1281" i="14"/>
  <c r="F1281" i="14" s="1"/>
  <c r="E1313" i="14"/>
  <c r="F1313" i="14" s="1"/>
  <c r="C1313" i="14"/>
  <c r="E1350" i="14"/>
  <c r="F1350" i="14" s="1"/>
  <c r="C1267" i="16"/>
  <c r="C755" i="16"/>
  <c r="C437" i="14"/>
  <c r="E437" i="14"/>
  <c r="F437" i="14" s="1"/>
  <c r="E625" i="14"/>
  <c r="F625" i="14" s="1"/>
  <c r="C625" i="14"/>
  <c r="C686" i="14"/>
  <c r="E686" i="14"/>
  <c r="F686" i="14" s="1"/>
  <c r="E19" i="16"/>
  <c r="F19" i="16" s="1"/>
  <c r="C19" i="16"/>
  <c r="E75" i="16"/>
  <c r="F75" i="16" s="1"/>
  <c r="C75" i="16"/>
  <c r="E147" i="16"/>
  <c r="F147" i="16" s="1"/>
  <c r="C147" i="16"/>
  <c r="E211" i="16"/>
  <c r="F211" i="16" s="1"/>
  <c r="C211" i="16"/>
  <c r="E283" i="16"/>
  <c r="F283" i="16" s="1"/>
  <c r="C283" i="16"/>
  <c r="E347" i="16"/>
  <c r="F347" i="16" s="1"/>
  <c r="C347" i="16"/>
  <c r="E427" i="16"/>
  <c r="F427" i="16" s="1"/>
  <c r="C427" i="16"/>
  <c r="E491" i="16"/>
  <c r="F491" i="16" s="1"/>
  <c r="C491" i="16"/>
  <c r="E563" i="16"/>
  <c r="F563" i="16" s="1"/>
  <c r="C563" i="16"/>
  <c r="E643" i="16"/>
  <c r="F643" i="16" s="1"/>
  <c r="C643" i="16"/>
  <c r="E739" i="16"/>
  <c r="F739" i="16" s="1"/>
  <c r="C739" i="16"/>
  <c r="E939" i="16"/>
  <c r="F939" i="16" s="1"/>
  <c r="C939" i="16"/>
  <c r="C259" i="14"/>
  <c r="E259" i="14"/>
  <c r="F259" i="14" s="1"/>
  <c r="E282" i="14"/>
  <c r="F282" i="14" s="1"/>
  <c r="C282" i="14"/>
  <c r="C316" i="14"/>
  <c r="E316" i="14"/>
  <c r="F316" i="14" s="1"/>
  <c r="E422" i="14"/>
  <c r="F422" i="14" s="1"/>
  <c r="C422" i="14"/>
  <c r="C431" i="14"/>
  <c r="E431" i="14"/>
  <c r="F431" i="14" s="1"/>
  <c r="E470" i="14"/>
  <c r="F470" i="14" s="1"/>
  <c r="C470" i="14"/>
  <c r="E534" i="14"/>
  <c r="F534" i="14" s="1"/>
  <c r="C534" i="14"/>
  <c r="C706" i="14"/>
  <c r="E706" i="14"/>
  <c r="F706" i="14" s="1"/>
  <c r="C757" i="14"/>
  <c r="E757" i="14"/>
  <c r="F757" i="14" s="1"/>
  <c r="C858" i="14"/>
  <c r="E858" i="14"/>
  <c r="F858" i="14" s="1"/>
  <c r="C1046" i="14"/>
  <c r="E1046" i="14"/>
  <c r="F1046" i="14" s="1"/>
  <c r="C1142" i="14"/>
  <c r="E1142" i="14"/>
  <c r="F1142" i="14" s="1"/>
  <c r="E1169" i="14"/>
  <c r="F1169" i="14" s="1"/>
  <c r="C1169" i="14"/>
  <c r="E1213" i="14"/>
  <c r="F1213" i="14" s="1"/>
  <c r="C1213" i="14"/>
  <c r="E1229" i="14"/>
  <c r="F1229" i="14" s="1"/>
  <c r="C1229" i="14"/>
  <c r="E1245" i="14"/>
  <c r="F1245" i="14" s="1"/>
  <c r="C1245" i="14"/>
  <c r="E1301" i="14"/>
  <c r="F1301" i="14" s="1"/>
  <c r="C1301" i="14"/>
  <c r="C1364" i="14"/>
  <c r="E1364" i="14"/>
  <c r="F1364" i="14" s="1"/>
  <c r="C1469" i="14"/>
  <c r="E1469" i="14"/>
  <c r="F1469" i="14" s="1"/>
  <c r="C1075" i="16"/>
  <c r="E726" i="14"/>
  <c r="F726" i="14" s="1"/>
  <c r="C726" i="14"/>
  <c r="C871" i="14"/>
  <c r="E871" i="14"/>
  <c r="F871" i="14" s="1"/>
  <c r="E59" i="16"/>
  <c r="F59" i="16" s="1"/>
  <c r="C59" i="16"/>
  <c r="E107" i="16"/>
  <c r="F107" i="16" s="1"/>
  <c r="C107" i="16"/>
  <c r="E155" i="16"/>
  <c r="F155" i="16" s="1"/>
  <c r="C155" i="16"/>
  <c r="E203" i="16"/>
  <c r="F203" i="16" s="1"/>
  <c r="C203" i="16"/>
  <c r="E259" i="16"/>
  <c r="F259" i="16" s="1"/>
  <c r="C259" i="16"/>
  <c r="E323" i="16"/>
  <c r="F323" i="16" s="1"/>
  <c r="C323" i="16"/>
  <c r="E395" i="16"/>
  <c r="F395" i="16" s="1"/>
  <c r="C395" i="16"/>
  <c r="E467" i="16"/>
  <c r="F467" i="16" s="1"/>
  <c r="C467" i="16"/>
  <c r="E531" i="16"/>
  <c r="F531" i="16" s="1"/>
  <c r="C531" i="16"/>
  <c r="E595" i="16"/>
  <c r="F595" i="16" s="1"/>
  <c r="C595" i="16"/>
  <c r="E923" i="16"/>
  <c r="F923" i="16" s="1"/>
  <c r="C923" i="16"/>
  <c r="E987" i="16"/>
  <c r="F987" i="16" s="1"/>
  <c r="C987" i="16"/>
  <c r="E1051" i="16"/>
  <c r="F1051" i="16" s="1"/>
  <c r="C1051" i="16"/>
  <c r="E1147" i="16"/>
  <c r="F1147" i="16" s="1"/>
  <c r="C1147" i="16"/>
  <c r="E154" i="14"/>
  <c r="F154" i="14" s="1"/>
  <c r="E170" i="14"/>
  <c r="F170" i="14" s="1"/>
  <c r="E186" i="14"/>
  <c r="F186" i="14" s="1"/>
  <c r="E202" i="14"/>
  <c r="F202" i="14" s="1"/>
  <c r="E218" i="14"/>
  <c r="F218" i="14" s="1"/>
  <c r="E234" i="14"/>
  <c r="F234" i="14" s="1"/>
  <c r="E250" i="14"/>
  <c r="F250" i="14" s="1"/>
  <c r="E263" i="14"/>
  <c r="F263" i="14" s="1"/>
  <c r="C290" i="14"/>
  <c r="C298" i="14"/>
  <c r="C311" i="14"/>
  <c r="E311" i="14"/>
  <c r="F311" i="14" s="1"/>
  <c r="E338" i="14"/>
  <c r="F338" i="14" s="1"/>
  <c r="C338" i="14"/>
  <c r="E355" i="14"/>
  <c r="F355" i="14" s="1"/>
  <c r="C363" i="14"/>
  <c r="E363" i="14"/>
  <c r="F363" i="14" s="1"/>
  <c r="C395" i="14"/>
  <c r="E395" i="14"/>
  <c r="F395" i="14" s="1"/>
  <c r="E427" i="14"/>
  <c r="F427" i="14" s="1"/>
  <c r="E443" i="14"/>
  <c r="F443" i="14" s="1"/>
  <c r="E477" i="14"/>
  <c r="F477" i="14" s="1"/>
  <c r="E494" i="14"/>
  <c r="F494" i="14" s="1"/>
  <c r="C494" i="14"/>
  <c r="E507" i="14"/>
  <c r="F507" i="14" s="1"/>
  <c r="E541" i="14"/>
  <c r="F541" i="14" s="1"/>
  <c r="E547" i="14"/>
  <c r="F547" i="14" s="1"/>
  <c r="C547" i="14"/>
  <c r="E566" i="14"/>
  <c r="F566" i="14" s="1"/>
  <c r="C601" i="14"/>
  <c r="E769" i="14"/>
  <c r="F769" i="14" s="1"/>
  <c r="E786" i="14"/>
  <c r="F786" i="14" s="1"/>
  <c r="C786" i="14"/>
  <c r="C805" i="14"/>
  <c r="E836" i="14"/>
  <c r="F836" i="14" s="1"/>
  <c r="E875" i="14"/>
  <c r="F875" i="14" s="1"/>
  <c r="C875" i="14"/>
  <c r="E901" i="14"/>
  <c r="F901" i="14" s="1"/>
  <c r="C901" i="14"/>
  <c r="C957" i="14"/>
  <c r="E1040" i="14"/>
  <c r="F1040" i="14" s="1"/>
  <c r="E1098" i="14"/>
  <c r="F1098" i="14" s="1"/>
  <c r="C1155" i="14"/>
  <c r="C1159" i="14"/>
  <c r="C1191" i="14"/>
  <c r="C1197" i="14"/>
  <c r="E1209" i="14"/>
  <c r="F1209" i="14" s="1"/>
  <c r="C1209" i="14"/>
  <c r="E1222" i="14"/>
  <c r="F1222" i="14" s="1"/>
  <c r="C1225" i="14"/>
  <c r="E1238" i="14"/>
  <c r="F1238" i="14" s="1"/>
  <c r="C1241" i="14"/>
  <c r="E1254" i="14"/>
  <c r="F1254" i="14" s="1"/>
  <c r="E1259" i="14"/>
  <c r="F1259" i="14" s="1"/>
  <c r="C1259" i="14"/>
  <c r="E1365" i="14"/>
  <c r="F1365" i="14" s="1"/>
  <c r="C1365" i="14"/>
  <c r="C1419" i="14"/>
  <c r="E1419" i="14"/>
  <c r="F1419" i="14" s="1"/>
  <c r="C883" i="16"/>
  <c r="E11" i="16"/>
  <c r="F11" i="16" s="1"/>
  <c r="C11" i="16"/>
  <c r="E67" i="16"/>
  <c r="F67" i="16" s="1"/>
  <c r="C67" i="16"/>
  <c r="E123" i="16"/>
  <c r="F123" i="16" s="1"/>
  <c r="C123" i="16"/>
  <c r="E187" i="16"/>
  <c r="F187" i="16" s="1"/>
  <c r="C187" i="16"/>
  <c r="E243" i="16"/>
  <c r="F243" i="16" s="1"/>
  <c r="C243" i="16"/>
  <c r="E307" i="16"/>
  <c r="F307" i="16" s="1"/>
  <c r="C307" i="16"/>
  <c r="E371" i="16"/>
  <c r="F371" i="16" s="1"/>
  <c r="C371" i="16"/>
  <c r="E451" i="16"/>
  <c r="F451" i="16" s="1"/>
  <c r="C451" i="16"/>
  <c r="E659" i="16"/>
  <c r="F659" i="16" s="1"/>
  <c r="C659" i="16"/>
  <c r="E707" i="16"/>
  <c r="F707" i="16" s="1"/>
  <c r="C707" i="16"/>
  <c r="E795" i="16"/>
  <c r="F795" i="16" s="1"/>
  <c r="C795" i="16"/>
  <c r="C351" i="14"/>
  <c r="E351" i="14"/>
  <c r="F351" i="14" s="1"/>
  <c r="E454" i="14"/>
  <c r="F454" i="14" s="1"/>
  <c r="C454" i="14"/>
  <c r="E518" i="14"/>
  <c r="F518" i="14" s="1"/>
  <c r="C518" i="14"/>
  <c r="E573" i="14"/>
  <c r="F573" i="14" s="1"/>
  <c r="C573" i="14"/>
  <c r="E615" i="14"/>
  <c r="F615" i="14" s="1"/>
  <c r="C615" i="14"/>
  <c r="E629" i="14"/>
  <c r="F629" i="14" s="1"/>
  <c r="C629" i="14"/>
  <c r="E659" i="14"/>
  <c r="F659" i="14" s="1"/>
  <c r="C659" i="14"/>
  <c r="C672" i="14"/>
  <c r="E672" i="14"/>
  <c r="F672" i="14" s="1"/>
  <c r="E690" i="14"/>
  <c r="F690" i="14" s="1"/>
  <c r="C690" i="14"/>
  <c r="C701" i="14"/>
  <c r="E701" i="14"/>
  <c r="F701" i="14" s="1"/>
  <c r="E770" i="14"/>
  <c r="F770" i="14" s="1"/>
  <c r="C770" i="14"/>
  <c r="C1060" i="14"/>
  <c r="E1060" i="14"/>
  <c r="F1060" i="14" s="1"/>
  <c r="C1104" i="14"/>
  <c r="E1104" i="14"/>
  <c r="F1104" i="14" s="1"/>
  <c r="C1134" i="14"/>
  <c r="E1134" i="14"/>
  <c r="F1134" i="14" s="1"/>
  <c r="C1226" i="14"/>
  <c r="E1226" i="14"/>
  <c r="F1226" i="14" s="1"/>
  <c r="C1242" i="14"/>
  <c r="E1242" i="14"/>
  <c r="F1242" i="14" s="1"/>
  <c r="C1255" i="14"/>
  <c r="E1255" i="14"/>
  <c r="F1255" i="14" s="1"/>
  <c r="E1307" i="14"/>
  <c r="F1307" i="14" s="1"/>
  <c r="C1307" i="14"/>
  <c r="E1360" i="14"/>
  <c r="F1360" i="14" s="1"/>
  <c r="C1385" i="14"/>
  <c r="E1385" i="14"/>
  <c r="F1385" i="14" s="1"/>
  <c r="E1409" i="14"/>
  <c r="F1409" i="14" s="1"/>
  <c r="C1409" i="14"/>
  <c r="C1451" i="14"/>
  <c r="E1451" i="14"/>
  <c r="F1451" i="14" s="1"/>
  <c r="C1203" i="16"/>
  <c r="C691" i="16"/>
  <c r="E833" i="14"/>
  <c r="F833" i="14" s="1"/>
  <c r="C833" i="14"/>
  <c r="C890" i="14"/>
  <c r="E890" i="14"/>
  <c r="F890" i="14" s="1"/>
  <c r="C1124" i="14"/>
  <c r="E1124" i="14"/>
  <c r="F1124" i="14" s="1"/>
  <c r="E27" i="16"/>
  <c r="F27" i="16" s="1"/>
  <c r="C27" i="16"/>
  <c r="E91" i="16"/>
  <c r="F91" i="16" s="1"/>
  <c r="C91" i="16"/>
  <c r="E139" i="16"/>
  <c r="F139" i="16" s="1"/>
  <c r="C139" i="16"/>
  <c r="E179" i="16"/>
  <c r="F179" i="16" s="1"/>
  <c r="C179" i="16"/>
  <c r="E235" i="16"/>
  <c r="F235" i="16" s="1"/>
  <c r="C235" i="16"/>
  <c r="E267" i="16"/>
  <c r="F267" i="16" s="1"/>
  <c r="C267" i="16"/>
  <c r="E299" i="16"/>
  <c r="F299" i="16" s="1"/>
  <c r="C299" i="16"/>
  <c r="E339" i="16"/>
  <c r="F339" i="16" s="1"/>
  <c r="C339" i="16"/>
  <c r="E379" i="16"/>
  <c r="F379" i="16" s="1"/>
  <c r="C379" i="16"/>
  <c r="E419" i="16"/>
  <c r="F419" i="16" s="1"/>
  <c r="C419" i="16"/>
  <c r="E475" i="16"/>
  <c r="F475" i="16" s="1"/>
  <c r="C475" i="16"/>
  <c r="E507" i="16"/>
  <c r="F507" i="16" s="1"/>
  <c r="C507" i="16"/>
  <c r="E539" i="16"/>
  <c r="F539" i="16" s="1"/>
  <c r="C539" i="16"/>
  <c r="E579" i="16"/>
  <c r="F579" i="16" s="1"/>
  <c r="C579" i="16"/>
  <c r="E627" i="16"/>
  <c r="F627" i="16" s="1"/>
  <c r="C627" i="16"/>
  <c r="E683" i="16"/>
  <c r="F683" i="16" s="1"/>
  <c r="C683" i="16"/>
  <c r="E843" i="16"/>
  <c r="F843" i="16" s="1"/>
  <c r="C843" i="16"/>
  <c r="E867" i="16"/>
  <c r="F867" i="16" s="1"/>
  <c r="C867" i="16"/>
  <c r="E907" i="16"/>
  <c r="F907" i="16" s="1"/>
  <c r="C907" i="16"/>
  <c r="E915" i="16"/>
  <c r="F915" i="16" s="1"/>
  <c r="C915" i="16"/>
  <c r="E955" i="16"/>
  <c r="F955" i="16" s="1"/>
  <c r="C955" i="16"/>
  <c r="E979" i="16"/>
  <c r="F979" i="16" s="1"/>
  <c r="C979" i="16"/>
  <c r="E1003" i="16"/>
  <c r="F1003" i="16" s="1"/>
  <c r="C1003" i="16"/>
  <c r="E1027" i="16"/>
  <c r="F1027" i="16" s="1"/>
  <c r="C1027" i="16"/>
  <c r="E1059" i="16"/>
  <c r="F1059" i="16" s="1"/>
  <c r="C1059" i="16"/>
  <c r="E1099" i="16"/>
  <c r="F1099" i="16" s="1"/>
  <c r="C1099" i="16"/>
  <c r="E1187" i="16"/>
  <c r="F1187" i="16" s="1"/>
  <c r="C1187" i="16"/>
  <c r="C819" i="16"/>
  <c r="E150" i="14"/>
  <c r="F150" i="14" s="1"/>
  <c r="E166" i="14"/>
  <c r="F166" i="14" s="1"/>
  <c r="E182" i="14"/>
  <c r="F182" i="14" s="1"/>
  <c r="E198" i="14"/>
  <c r="F198" i="14" s="1"/>
  <c r="E214" i="14"/>
  <c r="F214" i="14" s="1"/>
  <c r="E230" i="14"/>
  <c r="F230" i="14" s="1"/>
  <c r="E246" i="14"/>
  <c r="F246" i="14" s="1"/>
  <c r="E274" i="14"/>
  <c r="F274" i="14" s="1"/>
  <c r="C274" i="14"/>
  <c r="E291" i="14"/>
  <c r="F291" i="14" s="1"/>
  <c r="E299" i="14"/>
  <c r="F299" i="14" s="1"/>
  <c r="E339" i="14"/>
  <c r="F339" i="14" s="1"/>
  <c r="E343" i="14"/>
  <c r="F343" i="14" s="1"/>
  <c r="C387" i="14"/>
  <c r="E387" i="14"/>
  <c r="F387" i="14" s="1"/>
  <c r="C419" i="14"/>
  <c r="E419" i="14"/>
  <c r="F419" i="14" s="1"/>
  <c r="E428" i="14"/>
  <c r="F428" i="14" s="1"/>
  <c r="C428" i="14"/>
  <c r="E461" i="14"/>
  <c r="F461" i="14" s="1"/>
  <c r="E478" i="14"/>
  <c r="F478" i="14" s="1"/>
  <c r="C478" i="14"/>
  <c r="E491" i="14"/>
  <c r="F491" i="14" s="1"/>
  <c r="E525" i="14"/>
  <c r="F525" i="14" s="1"/>
  <c r="C542" i="14"/>
  <c r="E542" i="14"/>
  <c r="F542" i="14" s="1"/>
  <c r="C593" i="14"/>
  <c r="E598" i="14"/>
  <c r="F598" i="14" s="1"/>
  <c r="E624" i="14"/>
  <c r="F624" i="14" s="1"/>
  <c r="E638" i="14"/>
  <c r="F638" i="14" s="1"/>
  <c r="E648" i="14"/>
  <c r="F648" i="14" s="1"/>
  <c r="C655" i="14"/>
  <c r="E754" i="14"/>
  <c r="F754" i="14" s="1"/>
  <c r="C754" i="14"/>
  <c r="E759" i="14"/>
  <c r="F759" i="14" s="1"/>
  <c r="E763" i="14"/>
  <c r="F763" i="14" s="1"/>
  <c r="E806" i="14"/>
  <c r="F806" i="14" s="1"/>
  <c r="E822" i="14"/>
  <c r="F822" i="14" s="1"/>
  <c r="E853" i="14"/>
  <c r="F853" i="14" s="1"/>
  <c r="C853" i="14"/>
  <c r="E860" i="14"/>
  <c r="F860" i="14" s="1"/>
  <c r="E884" i="14"/>
  <c r="F884" i="14" s="1"/>
  <c r="C889" i="14"/>
  <c r="E918" i="14"/>
  <c r="F918" i="14" s="1"/>
  <c r="E994" i="14"/>
  <c r="F994" i="14" s="1"/>
  <c r="E1030" i="14"/>
  <c r="F1030" i="14" s="1"/>
  <c r="E1036" i="14"/>
  <c r="F1036" i="14" s="1"/>
  <c r="E1054" i="14"/>
  <c r="F1054" i="14" s="1"/>
  <c r="E1094" i="14"/>
  <c r="F1094" i="14" s="1"/>
  <c r="E1128" i="14"/>
  <c r="F1128" i="14" s="1"/>
  <c r="E1144" i="14"/>
  <c r="F1144" i="14" s="1"/>
  <c r="E1148" i="14"/>
  <c r="F1148" i="14" s="1"/>
  <c r="E1152" i="14"/>
  <c r="F1152" i="14" s="1"/>
  <c r="E1156" i="14"/>
  <c r="F1156" i="14" s="1"/>
  <c r="C1160" i="14"/>
  <c r="E1160" i="14"/>
  <c r="F1160" i="14" s="1"/>
  <c r="E1193" i="14"/>
  <c r="F1193" i="14" s="1"/>
  <c r="C1193" i="14"/>
  <c r="C1215" i="14"/>
  <c r="C1219" i="14"/>
  <c r="C1235" i="14"/>
  <c r="C1251" i="14"/>
  <c r="C1403" i="14"/>
  <c r="E1403" i="14"/>
  <c r="F1403" i="14" s="1"/>
  <c r="E1415" i="14"/>
  <c r="F1415" i="14" s="1"/>
  <c r="C1415" i="14"/>
  <c r="C1525" i="14"/>
  <c r="E1525" i="14"/>
  <c r="F1525" i="14" s="1"/>
  <c r="C1011" i="16"/>
  <c r="E12" i="16"/>
  <c r="F12" i="16" s="1"/>
  <c r="C12" i="16"/>
  <c r="E20" i="16"/>
  <c r="F20" i="16" s="1"/>
  <c r="C20" i="16"/>
  <c r="E28" i="16"/>
  <c r="F28" i="16" s="1"/>
  <c r="C28" i="16"/>
  <c r="E36" i="16"/>
  <c r="F36" i="16" s="1"/>
  <c r="C36" i="16"/>
  <c r="E44" i="16"/>
  <c r="F44" i="16" s="1"/>
  <c r="C44" i="16"/>
  <c r="E52" i="16"/>
  <c r="F52" i="16" s="1"/>
  <c r="C52" i="16"/>
  <c r="E60" i="16"/>
  <c r="F60" i="16" s="1"/>
  <c r="C60" i="16"/>
  <c r="E68" i="16"/>
  <c r="F68" i="16" s="1"/>
  <c r="C68" i="16"/>
  <c r="E76" i="16"/>
  <c r="F76" i="16" s="1"/>
  <c r="C76" i="16"/>
  <c r="E84" i="16"/>
  <c r="F84" i="16" s="1"/>
  <c r="C84" i="16"/>
  <c r="E92" i="16"/>
  <c r="F92" i="16" s="1"/>
  <c r="C92" i="16"/>
  <c r="E100" i="16"/>
  <c r="F100" i="16" s="1"/>
  <c r="C100" i="16"/>
  <c r="E108" i="16"/>
  <c r="F108" i="16" s="1"/>
  <c r="C108" i="16"/>
  <c r="E116" i="16"/>
  <c r="F116" i="16" s="1"/>
  <c r="C116" i="16"/>
  <c r="E124" i="16"/>
  <c r="F124" i="16" s="1"/>
  <c r="C124" i="16"/>
  <c r="E132" i="16"/>
  <c r="F132" i="16" s="1"/>
  <c r="C132" i="16"/>
  <c r="E140" i="16"/>
  <c r="F140" i="16" s="1"/>
  <c r="C140" i="16"/>
  <c r="E148" i="16"/>
  <c r="F148" i="16" s="1"/>
  <c r="C148" i="16"/>
  <c r="E156" i="16"/>
  <c r="F156" i="16" s="1"/>
  <c r="C156" i="16"/>
  <c r="E164" i="16"/>
  <c r="F164" i="16" s="1"/>
  <c r="C164" i="16"/>
  <c r="E172" i="16"/>
  <c r="F172" i="16" s="1"/>
  <c r="C172" i="16"/>
  <c r="E180" i="16"/>
  <c r="F180" i="16" s="1"/>
  <c r="C180" i="16"/>
  <c r="E188" i="16"/>
  <c r="F188" i="16" s="1"/>
  <c r="C188" i="16"/>
  <c r="E196" i="16"/>
  <c r="F196" i="16" s="1"/>
  <c r="C196" i="16"/>
  <c r="E204" i="16"/>
  <c r="F204" i="16" s="1"/>
  <c r="C204" i="16"/>
  <c r="E212" i="16"/>
  <c r="F212" i="16" s="1"/>
  <c r="C212" i="16"/>
  <c r="E220" i="16"/>
  <c r="F220" i="16" s="1"/>
  <c r="C220" i="16"/>
  <c r="E228" i="16"/>
  <c r="F228" i="16" s="1"/>
  <c r="C228" i="16"/>
  <c r="E236" i="16"/>
  <c r="F236" i="16" s="1"/>
  <c r="C236" i="16"/>
  <c r="E244" i="16"/>
  <c r="F244" i="16" s="1"/>
  <c r="C244" i="16"/>
  <c r="E252" i="16"/>
  <c r="F252" i="16" s="1"/>
  <c r="C252" i="16"/>
  <c r="E260" i="16"/>
  <c r="F260" i="16" s="1"/>
  <c r="C260" i="16"/>
  <c r="E268" i="16"/>
  <c r="F268" i="16" s="1"/>
  <c r="C268" i="16"/>
  <c r="E276" i="16"/>
  <c r="F276" i="16" s="1"/>
  <c r="C276" i="16"/>
  <c r="E284" i="16"/>
  <c r="F284" i="16" s="1"/>
  <c r="C284" i="16"/>
  <c r="E292" i="16"/>
  <c r="F292" i="16" s="1"/>
  <c r="C292" i="16"/>
  <c r="E300" i="16"/>
  <c r="F300" i="16" s="1"/>
  <c r="C300" i="16"/>
  <c r="E308" i="16"/>
  <c r="F308" i="16" s="1"/>
  <c r="C308" i="16"/>
  <c r="E316" i="16"/>
  <c r="F316" i="16" s="1"/>
  <c r="C316" i="16"/>
  <c r="E324" i="16"/>
  <c r="F324" i="16" s="1"/>
  <c r="C324" i="16"/>
  <c r="E332" i="16"/>
  <c r="F332" i="16" s="1"/>
  <c r="C332" i="16"/>
  <c r="E340" i="16"/>
  <c r="F340" i="16" s="1"/>
  <c r="C340" i="16"/>
  <c r="E348" i="16"/>
  <c r="F348" i="16" s="1"/>
  <c r="C348" i="16"/>
  <c r="E356" i="16"/>
  <c r="F356" i="16" s="1"/>
  <c r="C356" i="16"/>
  <c r="E380" i="16"/>
  <c r="F380" i="16" s="1"/>
  <c r="C380" i="16"/>
  <c r="E388" i="16"/>
  <c r="F388" i="16" s="1"/>
  <c r="C388" i="16"/>
  <c r="E412" i="16"/>
  <c r="F412" i="16" s="1"/>
  <c r="C412" i="16"/>
  <c r="E420" i="16"/>
  <c r="F420" i="16" s="1"/>
  <c r="C420" i="16"/>
  <c r="E444" i="16"/>
  <c r="F444" i="16" s="1"/>
  <c r="C444" i="16"/>
  <c r="E452" i="16"/>
  <c r="F452" i="16" s="1"/>
  <c r="C452" i="16"/>
  <c r="E476" i="16"/>
  <c r="F476" i="16" s="1"/>
  <c r="C476" i="16"/>
  <c r="E484" i="16"/>
  <c r="F484" i="16" s="1"/>
  <c r="C484" i="16"/>
  <c r="E508" i="16"/>
  <c r="F508" i="16" s="1"/>
  <c r="C508" i="16"/>
  <c r="E516" i="16"/>
  <c r="F516" i="16" s="1"/>
  <c r="C516" i="16"/>
  <c r="E540" i="16"/>
  <c r="F540" i="16" s="1"/>
  <c r="C540" i="16"/>
  <c r="E548" i="16"/>
  <c r="F548" i="16" s="1"/>
  <c r="C548" i="16"/>
  <c r="E572" i="16"/>
  <c r="F572" i="16" s="1"/>
  <c r="C572" i="16"/>
  <c r="E580" i="16"/>
  <c r="F580" i="16" s="1"/>
  <c r="C580" i="16"/>
  <c r="E604" i="16"/>
  <c r="F604" i="16" s="1"/>
  <c r="C604" i="16"/>
  <c r="E612" i="16"/>
  <c r="F612" i="16" s="1"/>
  <c r="C612" i="16"/>
  <c r="C636" i="16"/>
  <c r="E636" i="16"/>
  <c r="F636" i="16" s="1"/>
  <c r="E644" i="16"/>
  <c r="F644" i="16" s="1"/>
  <c r="C644" i="16"/>
  <c r="E668" i="16"/>
  <c r="F668" i="16" s="1"/>
  <c r="C668" i="16"/>
  <c r="E676" i="16"/>
  <c r="F676" i="16" s="1"/>
  <c r="C676" i="16"/>
  <c r="E684" i="16"/>
  <c r="F684" i="16" s="1"/>
  <c r="C684" i="16"/>
  <c r="E692" i="16"/>
  <c r="F692" i="16" s="1"/>
  <c r="C692" i="16"/>
  <c r="E700" i="16"/>
  <c r="F700" i="16" s="1"/>
  <c r="C700" i="16"/>
  <c r="E708" i="16"/>
  <c r="F708" i="16" s="1"/>
  <c r="C708" i="16"/>
  <c r="E716" i="16"/>
  <c r="F716" i="16" s="1"/>
  <c r="C716" i="16"/>
  <c r="E724" i="16"/>
  <c r="F724" i="16" s="1"/>
  <c r="C724" i="16"/>
  <c r="C732" i="16"/>
  <c r="E732" i="16"/>
  <c r="F732" i="16" s="1"/>
  <c r="E740" i="16"/>
  <c r="F740" i="16" s="1"/>
  <c r="C740" i="16"/>
  <c r="C748" i="16"/>
  <c r="E748" i="16"/>
  <c r="F748" i="16" s="1"/>
  <c r="E756" i="16"/>
  <c r="F756" i="16" s="1"/>
  <c r="C756" i="16"/>
  <c r="C764" i="16"/>
  <c r="E764" i="16"/>
  <c r="F764" i="16" s="1"/>
  <c r="E772" i="16"/>
  <c r="F772" i="16" s="1"/>
  <c r="C772" i="16"/>
  <c r="E788" i="16"/>
  <c r="F788" i="16" s="1"/>
  <c r="C788" i="16"/>
  <c r="E796" i="16"/>
  <c r="F796" i="16" s="1"/>
  <c r="C796" i="16"/>
  <c r="E804" i="16"/>
  <c r="F804" i="16" s="1"/>
  <c r="C804" i="16"/>
  <c r="E812" i="16"/>
  <c r="F812" i="16" s="1"/>
  <c r="C812" i="16"/>
  <c r="E820" i="16"/>
  <c r="F820" i="16" s="1"/>
  <c r="C820" i="16"/>
  <c r="E828" i="16"/>
  <c r="F828" i="16" s="1"/>
  <c r="C828" i="16"/>
  <c r="E836" i="16"/>
  <c r="F836" i="16" s="1"/>
  <c r="C836" i="16"/>
  <c r="E844" i="16"/>
  <c r="F844" i="16" s="1"/>
  <c r="C844" i="16"/>
  <c r="E852" i="16"/>
  <c r="F852" i="16" s="1"/>
  <c r="C852" i="16"/>
  <c r="C860" i="16"/>
  <c r="E860" i="16"/>
  <c r="F860" i="16" s="1"/>
  <c r="E868" i="16"/>
  <c r="F868" i="16" s="1"/>
  <c r="C868" i="16"/>
  <c r="C876" i="16"/>
  <c r="E876" i="16"/>
  <c r="F876" i="16" s="1"/>
  <c r="E884" i="16"/>
  <c r="F884" i="16" s="1"/>
  <c r="C884" i="16"/>
  <c r="C892" i="16"/>
  <c r="E892" i="16"/>
  <c r="F892" i="16" s="1"/>
  <c r="E900" i="16"/>
  <c r="F900" i="16" s="1"/>
  <c r="C900" i="16"/>
  <c r="E916" i="16"/>
  <c r="F916" i="16" s="1"/>
  <c r="C916" i="16"/>
  <c r="E924" i="16"/>
  <c r="F924" i="16" s="1"/>
  <c r="C924" i="16"/>
  <c r="E932" i="16"/>
  <c r="F932" i="16" s="1"/>
  <c r="C932" i="16"/>
  <c r="E940" i="16"/>
  <c r="F940" i="16" s="1"/>
  <c r="C940" i="16"/>
  <c r="E948" i="16"/>
  <c r="F948" i="16" s="1"/>
  <c r="C948" i="16"/>
  <c r="E956" i="16"/>
  <c r="F956" i="16" s="1"/>
  <c r="C956" i="16"/>
  <c r="E964" i="16"/>
  <c r="F964" i="16" s="1"/>
  <c r="C964" i="16"/>
  <c r="E972" i="16"/>
  <c r="F972" i="16" s="1"/>
  <c r="C972" i="16"/>
  <c r="E980" i="16"/>
  <c r="F980" i="16" s="1"/>
  <c r="C980" i="16"/>
  <c r="E988" i="16"/>
  <c r="F988" i="16" s="1"/>
  <c r="C988" i="16"/>
  <c r="E996" i="16"/>
  <c r="F996" i="16" s="1"/>
  <c r="C996" i="16"/>
  <c r="E1004" i="16"/>
  <c r="F1004" i="16" s="1"/>
  <c r="C1004" i="16"/>
  <c r="E1012" i="16"/>
  <c r="F1012" i="16" s="1"/>
  <c r="C1012" i="16"/>
  <c r="E1020" i="16"/>
  <c r="F1020" i="16" s="1"/>
  <c r="C1020" i="16"/>
  <c r="E1028" i="16"/>
  <c r="F1028" i="16" s="1"/>
  <c r="C1028" i="16"/>
  <c r="E1036" i="16"/>
  <c r="F1036" i="16" s="1"/>
  <c r="C1036" i="16"/>
  <c r="E1044" i="16"/>
  <c r="F1044" i="16" s="1"/>
  <c r="C1044" i="16"/>
  <c r="E1052" i="16"/>
  <c r="F1052" i="16" s="1"/>
  <c r="C1052" i="16"/>
  <c r="E1060" i="16"/>
  <c r="F1060" i="16" s="1"/>
  <c r="C1060" i="16"/>
  <c r="E1068" i="16"/>
  <c r="F1068" i="16" s="1"/>
  <c r="C1068" i="16"/>
  <c r="E1076" i="16"/>
  <c r="F1076" i="16" s="1"/>
  <c r="C1076" i="16"/>
  <c r="E1084" i="16"/>
  <c r="F1084" i="16" s="1"/>
  <c r="C1084" i="16"/>
  <c r="E1092" i="16"/>
  <c r="F1092" i="16" s="1"/>
  <c r="C1092" i="16"/>
  <c r="E1100" i="16"/>
  <c r="F1100" i="16" s="1"/>
  <c r="C1100" i="16"/>
  <c r="E1108" i="16"/>
  <c r="F1108" i="16" s="1"/>
  <c r="C1108" i="16"/>
  <c r="E1116" i="16"/>
  <c r="F1116" i="16" s="1"/>
  <c r="C1116" i="16"/>
  <c r="E1124" i="16"/>
  <c r="F1124" i="16" s="1"/>
  <c r="C1124" i="16"/>
  <c r="E1132" i="16"/>
  <c r="F1132" i="16" s="1"/>
  <c r="C1132" i="16"/>
  <c r="E1140" i="16"/>
  <c r="F1140" i="16" s="1"/>
  <c r="C1140" i="16"/>
  <c r="E1148" i="16"/>
  <c r="F1148" i="16" s="1"/>
  <c r="C1148" i="16"/>
  <c r="E1156" i="16"/>
  <c r="F1156" i="16" s="1"/>
  <c r="C1156" i="16"/>
  <c r="E1164" i="16"/>
  <c r="F1164" i="16" s="1"/>
  <c r="C1164" i="16"/>
  <c r="E1172" i="16"/>
  <c r="F1172" i="16" s="1"/>
  <c r="C1172" i="16"/>
  <c r="E1180" i="16"/>
  <c r="F1180" i="16" s="1"/>
  <c r="C1180" i="16"/>
  <c r="E1188" i="16"/>
  <c r="F1188" i="16" s="1"/>
  <c r="C1188" i="16"/>
  <c r="E1196" i="16"/>
  <c r="F1196" i="16" s="1"/>
  <c r="C1196" i="16"/>
  <c r="E1204" i="16"/>
  <c r="F1204" i="16" s="1"/>
  <c r="C1204" i="16"/>
  <c r="E1212" i="16"/>
  <c r="F1212" i="16" s="1"/>
  <c r="C1212" i="16"/>
  <c r="E1220" i="16"/>
  <c r="F1220" i="16" s="1"/>
  <c r="C1220" i="16"/>
  <c r="E1228" i="16"/>
  <c r="F1228" i="16" s="1"/>
  <c r="C1228" i="16"/>
  <c r="E1236" i="16"/>
  <c r="F1236" i="16" s="1"/>
  <c r="C1236" i="16"/>
  <c r="E1244" i="16"/>
  <c r="F1244" i="16" s="1"/>
  <c r="C1244" i="16"/>
  <c r="E1252" i="16"/>
  <c r="F1252" i="16" s="1"/>
  <c r="C1252" i="16"/>
  <c r="E1260" i="16"/>
  <c r="F1260" i="16" s="1"/>
  <c r="C1260" i="16"/>
  <c r="E1268" i="16"/>
  <c r="F1268" i="16" s="1"/>
  <c r="C1268" i="16"/>
  <c r="E1276" i="16"/>
  <c r="F1276" i="16" s="1"/>
  <c r="C1276" i="16"/>
  <c r="E1284" i="16"/>
  <c r="F1284" i="16" s="1"/>
  <c r="C1284" i="16"/>
  <c r="E1292" i="16"/>
  <c r="F1292" i="16" s="1"/>
  <c r="C1292" i="16"/>
  <c r="E1300" i="16"/>
  <c r="F1300" i="16" s="1"/>
  <c r="C1300" i="16"/>
  <c r="E1308" i="16"/>
  <c r="F1308" i="16" s="1"/>
  <c r="C1308" i="16"/>
  <c r="E1316" i="16"/>
  <c r="F1316" i="16" s="1"/>
  <c r="C1316" i="16"/>
  <c r="E1324" i="16"/>
  <c r="F1324" i="16" s="1"/>
  <c r="C1324" i="16"/>
  <c r="E1332" i="16"/>
  <c r="F1332" i="16" s="1"/>
  <c r="C1332" i="16"/>
  <c r="E1340" i="16"/>
  <c r="F1340" i="16" s="1"/>
  <c r="C1340" i="16"/>
  <c r="E1348" i="16"/>
  <c r="F1348" i="16" s="1"/>
  <c r="C1348" i="16"/>
  <c r="E1356" i="16"/>
  <c r="F1356" i="16" s="1"/>
  <c r="C1356" i="16"/>
  <c r="E1364" i="16"/>
  <c r="F1364" i="16" s="1"/>
  <c r="C1364" i="16"/>
  <c r="E1372" i="16"/>
  <c r="F1372" i="16" s="1"/>
  <c r="C1372" i="16"/>
  <c r="E1380" i="16"/>
  <c r="F1380" i="16" s="1"/>
  <c r="C1380" i="16"/>
  <c r="E1388" i="16"/>
  <c r="F1388" i="16" s="1"/>
  <c r="C1388" i="16"/>
  <c r="E1396" i="16"/>
  <c r="F1396" i="16" s="1"/>
  <c r="C1396" i="16"/>
  <c r="E1404" i="16"/>
  <c r="F1404" i="16" s="1"/>
  <c r="C1404" i="16"/>
  <c r="E1412" i="16"/>
  <c r="F1412" i="16" s="1"/>
  <c r="C1412" i="16"/>
  <c r="E1420" i="16"/>
  <c r="F1420" i="16" s="1"/>
  <c r="C1420" i="16"/>
  <c r="E1428" i="16"/>
  <c r="F1428" i="16" s="1"/>
  <c r="C1428" i="16"/>
  <c r="E1436" i="16"/>
  <c r="F1436" i="16" s="1"/>
  <c r="C1436" i="16"/>
  <c r="E1444" i="16"/>
  <c r="F1444" i="16" s="1"/>
  <c r="C1444" i="16"/>
  <c r="E1452" i="16"/>
  <c r="F1452" i="16" s="1"/>
  <c r="C1452" i="16"/>
  <c r="E1460" i="16"/>
  <c r="F1460" i="16" s="1"/>
  <c r="C1460" i="16"/>
  <c r="E1468" i="16"/>
  <c r="F1468" i="16" s="1"/>
  <c r="C1468" i="16"/>
  <c r="E1476" i="16"/>
  <c r="F1476" i="16" s="1"/>
  <c r="C1476" i="16"/>
  <c r="E1484" i="16"/>
  <c r="F1484" i="16" s="1"/>
  <c r="C1484" i="16"/>
  <c r="E1492" i="16"/>
  <c r="F1492" i="16" s="1"/>
  <c r="C1492" i="16"/>
  <c r="E1500" i="16"/>
  <c r="F1500" i="16" s="1"/>
  <c r="C1500" i="16"/>
  <c r="E1508" i="16"/>
  <c r="F1508" i="16" s="1"/>
  <c r="C1508" i="16"/>
  <c r="E1516" i="16"/>
  <c r="F1516" i="16" s="1"/>
  <c r="C1516" i="16"/>
  <c r="C1517" i="16"/>
  <c r="C1501" i="16"/>
  <c r="C1485" i="16"/>
  <c r="C1469" i="16"/>
  <c r="C1453" i="16"/>
  <c r="C1437" i="16"/>
  <c r="C1421" i="16"/>
  <c r="C1405" i="16"/>
  <c r="C1389" i="16"/>
  <c r="C1373" i="16"/>
  <c r="C1357" i="16"/>
  <c r="C1341" i="16"/>
  <c r="C1325" i="16"/>
  <c r="C1288" i="16"/>
  <c r="C1266" i="16"/>
  <c r="C1224" i="16"/>
  <c r="C1202" i="16"/>
  <c r="C1160" i="16"/>
  <c r="C1138" i="16"/>
  <c r="C1096" i="16"/>
  <c r="C1074" i="16"/>
  <c r="C1032" i="16"/>
  <c r="C1010" i="16"/>
  <c r="C968" i="16"/>
  <c r="C946" i="16"/>
  <c r="C904" i="16"/>
  <c r="C882" i="16"/>
  <c r="C840" i="16"/>
  <c r="C818" i="16"/>
  <c r="C776" i="16"/>
  <c r="C754" i="16"/>
  <c r="C712" i="16"/>
  <c r="C690" i="16"/>
  <c r="C665" i="16"/>
  <c r="C639" i="16"/>
  <c r="C610" i="16"/>
  <c r="C554" i="16"/>
  <c r="C524" i="16"/>
  <c r="C493" i="16"/>
  <c r="C468" i="16"/>
  <c r="C439" i="16"/>
  <c r="C409" i="16"/>
  <c r="C383" i="16"/>
  <c r="C354" i="16"/>
  <c r="C311" i="16"/>
  <c r="C273" i="16"/>
  <c r="C229" i="16"/>
  <c r="C183" i="16"/>
  <c r="C145" i="16"/>
  <c r="C101" i="16"/>
  <c r="E1509" i="16"/>
  <c r="F1509" i="16" s="1"/>
  <c r="E1381" i="16"/>
  <c r="F1381" i="16" s="1"/>
  <c r="E1253" i="16"/>
  <c r="F1253" i="16" s="1"/>
  <c r="E1125" i="16"/>
  <c r="F1125" i="16" s="1"/>
  <c r="E652" i="16"/>
  <c r="F652" i="16" s="1"/>
  <c r="E13" i="16"/>
  <c r="F13" i="16" s="1"/>
  <c r="C13" i="16"/>
  <c r="E21" i="16"/>
  <c r="F21" i="16" s="1"/>
  <c r="C21" i="16"/>
  <c r="E29" i="16"/>
  <c r="F29" i="16" s="1"/>
  <c r="C29" i="16"/>
  <c r="E37" i="16"/>
  <c r="F37" i="16" s="1"/>
  <c r="C37" i="16"/>
  <c r="E45" i="16"/>
  <c r="F45" i="16" s="1"/>
  <c r="C45" i="16"/>
  <c r="E53" i="16"/>
  <c r="F53" i="16" s="1"/>
  <c r="C53" i="16"/>
  <c r="E61" i="16"/>
  <c r="F61" i="16" s="1"/>
  <c r="C61" i="16"/>
  <c r="E69" i="16"/>
  <c r="F69" i="16" s="1"/>
  <c r="C69" i="16"/>
  <c r="E77" i="16"/>
  <c r="F77" i="16" s="1"/>
  <c r="C77" i="16"/>
  <c r="E85" i="16"/>
  <c r="F85" i="16" s="1"/>
  <c r="C85" i="16"/>
  <c r="E93" i="16"/>
  <c r="F93" i="16" s="1"/>
  <c r="C93" i="16"/>
  <c r="E109" i="16"/>
  <c r="F109" i="16" s="1"/>
  <c r="C109" i="16"/>
  <c r="E125" i="16"/>
  <c r="F125" i="16" s="1"/>
  <c r="C125" i="16"/>
  <c r="E141" i="16"/>
  <c r="F141" i="16" s="1"/>
  <c r="C141" i="16"/>
  <c r="E157" i="16"/>
  <c r="F157" i="16" s="1"/>
  <c r="C157" i="16"/>
  <c r="E173" i="16"/>
  <c r="F173" i="16" s="1"/>
  <c r="C173" i="16"/>
  <c r="E189" i="16"/>
  <c r="F189" i="16" s="1"/>
  <c r="C189" i="16"/>
  <c r="E205" i="16"/>
  <c r="F205" i="16" s="1"/>
  <c r="C205" i="16"/>
  <c r="E221" i="16"/>
  <c r="F221" i="16" s="1"/>
  <c r="C221" i="16"/>
  <c r="E237" i="16"/>
  <c r="F237" i="16" s="1"/>
  <c r="C237" i="16"/>
  <c r="E253" i="16"/>
  <c r="F253" i="16" s="1"/>
  <c r="C253" i="16"/>
  <c r="E269" i="16"/>
  <c r="F269" i="16" s="1"/>
  <c r="C269" i="16"/>
  <c r="E285" i="16"/>
  <c r="F285" i="16" s="1"/>
  <c r="C285" i="16"/>
  <c r="E301" i="16"/>
  <c r="F301" i="16" s="1"/>
  <c r="C301" i="16"/>
  <c r="E317" i="16"/>
  <c r="F317" i="16" s="1"/>
  <c r="C317" i="16"/>
  <c r="E333" i="16"/>
  <c r="F333" i="16" s="1"/>
  <c r="C333" i="16"/>
  <c r="E349" i="16"/>
  <c r="F349" i="16" s="1"/>
  <c r="C349" i="16"/>
  <c r="E357" i="16"/>
  <c r="F357" i="16" s="1"/>
  <c r="C357" i="16"/>
  <c r="E373" i="16"/>
  <c r="F373" i="16" s="1"/>
  <c r="C373" i="16"/>
  <c r="E381" i="16"/>
  <c r="F381" i="16" s="1"/>
  <c r="C381" i="16"/>
  <c r="E389" i="16"/>
  <c r="F389" i="16" s="1"/>
  <c r="C389" i="16"/>
  <c r="E405" i="16"/>
  <c r="F405" i="16" s="1"/>
  <c r="C405" i="16"/>
  <c r="E413" i="16"/>
  <c r="F413" i="16" s="1"/>
  <c r="C413" i="16"/>
  <c r="E421" i="16"/>
  <c r="F421" i="16" s="1"/>
  <c r="C421" i="16"/>
  <c r="E437" i="16"/>
  <c r="F437" i="16" s="1"/>
  <c r="C437" i="16"/>
  <c r="E445" i="16"/>
  <c r="F445" i="16" s="1"/>
  <c r="C445" i="16"/>
  <c r="E453" i="16"/>
  <c r="F453" i="16" s="1"/>
  <c r="C453" i="16"/>
  <c r="E469" i="16"/>
  <c r="F469" i="16" s="1"/>
  <c r="C469" i="16"/>
  <c r="E477" i="16"/>
  <c r="F477" i="16" s="1"/>
  <c r="C477" i="16"/>
  <c r="E485" i="16"/>
  <c r="F485" i="16" s="1"/>
  <c r="C485" i="16"/>
  <c r="E501" i="16"/>
  <c r="F501" i="16" s="1"/>
  <c r="C501" i="16"/>
  <c r="E509" i="16"/>
  <c r="F509" i="16" s="1"/>
  <c r="C509" i="16"/>
  <c r="E517" i="16"/>
  <c r="F517" i="16" s="1"/>
  <c r="C517" i="16"/>
  <c r="E533" i="16"/>
  <c r="F533" i="16" s="1"/>
  <c r="C533" i="16"/>
  <c r="E541" i="16"/>
  <c r="F541" i="16" s="1"/>
  <c r="C541" i="16"/>
  <c r="E549" i="16"/>
  <c r="F549" i="16" s="1"/>
  <c r="C549" i="16"/>
  <c r="E565" i="16"/>
  <c r="F565" i="16" s="1"/>
  <c r="C565" i="16"/>
  <c r="E573" i="16"/>
  <c r="F573" i="16" s="1"/>
  <c r="C573" i="16"/>
  <c r="E581" i="16"/>
  <c r="F581" i="16" s="1"/>
  <c r="C581" i="16"/>
  <c r="E597" i="16"/>
  <c r="F597" i="16" s="1"/>
  <c r="C597" i="16"/>
  <c r="E605" i="16"/>
  <c r="F605" i="16" s="1"/>
  <c r="C605" i="16"/>
  <c r="E613" i="16"/>
  <c r="F613" i="16" s="1"/>
  <c r="C613" i="16"/>
  <c r="E629" i="16"/>
  <c r="F629" i="16" s="1"/>
  <c r="C629" i="16"/>
  <c r="E637" i="16"/>
  <c r="F637" i="16" s="1"/>
  <c r="C637" i="16"/>
  <c r="E645" i="16"/>
  <c r="F645" i="16" s="1"/>
  <c r="C645" i="16"/>
  <c r="E661" i="16"/>
  <c r="F661" i="16" s="1"/>
  <c r="C661" i="16"/>
  <c r="E669" i="16"/>
  <c r="F669" i="16" s="1"/>
  <c r="C669" i="16"/>
  <c r="E677" i="16"/>
  <c r="F677" i="16" s="1"/>
  <c r="C677" i="16"/>
  <c r="E685" i="16"/>
  <c r="F685" i="16" s="1"/>
  <c r="C685" i="16"/>
  <c r="E693" i="16"/>
  <c r="F693" i="16" s="1"/>
  <c r="C693" i="16"/>
  <c r="E701" i="16"/>
  <c r="F701" i="16" s="1"/>
  <c r="C701" i="16"/>
  <c r="E709" i="16"/>
  <c r="F709" i="16" s="1"/>
  <c r="C709" i="16"/>
  <c r="E717" i="16"/>
  <c r="F717" i="16" s="1"/>
  <c r="C717" i="16"/>
  <c r="E725" i="16"/>
  <c r="F725" i="16" s="1"/>
  <c r="C725" i="16"/>
  <c r="E733" i="16"/>
  <c r="F733" i="16" s="1"/>
  <c r="C733" i="16"/>
  <c r="E741" i="16"/>
  <c r="F741" i="16" s="1"/>
  <c r="C741" i="16"/>
  <c r="E749" i="16"/>
  <c r="F749" i="16" s="1"/>
  <c r="C749" i="16"/>
  <c r="E757" i="16"/>
  <c r="F757" i="16" s="1"/>
  <c r="C757" i="16"/>
  <c r="E765" i="16"/>
  <c r="F765" i="16" s="1"/>
  <c r="C765" i="16"/>
  <c r="E773" i="16"/>
  <c r="F773" i="16" s="1"/>
  <c r="C773" i="16"/>
  <c r="E781" i="16"/>
  <c r="F781" i="16" s="1"/>
  <c r="C781" i="16"/>
  <c r="E789" i="16"/>
  <c r="F789" i="16" s="1"/>
  <c r="C789" i="16"/>
  <c r="E797" i="16"/>
  <c r="F797" i="16" s="1"/>
  <c r="C797" i="16"/>
  <c r="E805" i="16"/>
  <c r="F805" i="16" s="1"/>
  <c r="C805" i="16"/>
  <c r="E813" i="16"/>
  <c r="F813" i="16" s="1"/>
  <c r="C813" i="16"/>
  <c r="E821" i="16"/>
  <c r="F821" i="16" s="1"/>
  <c r="C821" i="16"/>
  <c r="E829" i="16"/>
  <c r="F829" i="16" s="1"/>
  <c r="C829" i="16"/>
  <c r="E837" i="16"/>
  <c r="F837" i="16" s="1"/>
  <c r="C837" i="16"/>
  <c r="E845" i="16"/>
  <c r="F845" i="16" s="1"/>
  <c r="C845" i="16"/>
  <c r="E853" i="16"/>
  <c r="F853" i="16" s="1"/>
  <c r="C853" i="16"/>
  <c r="E861" i="16"/>
  <c r="F861" i="16" s="1"/>
  <c r="C861" i="16"/>
  <c r="E869" i="16"/>
  <c r="F869" i="16" s="1"/>
  <c r="C869" i="16"/>
  <c r="E877" i="16"/>
  <c r="F877" i="16" s="1"/>
  <c r="C877" i="16"/>
  <c r="E885" i="16"/>
  <c r="F885" i="16" s="1"/>
  <c r="C885" i="16"/>
  <c r="E893" i="16"/>
  <c r="F893" i="16" s="1"/>
  <c r="C893" i="16"/>
  <c r="E901" i="16"/>
  <c r="F901" i="16" s="1"/>
  <c r="C901" i="16"/>
  <c r="E909" i="16"/>
  <c r="F909" i="16" s="1"/>
  <c r="C909" i="16"/>
  <c r="E917" i="16"/>
  <c r="F917" i="16" s="1"/>
  <c r="C917" i="16"/>
  <c r="E925" i="16"/>
  <c r="F925" i="16" s="1"/>
  <c r="C925" i="16"/>
  <c r="E933" i="16"/>
  <c r="F933" i="16" s="1"/>
  <c r="C933" i="16"/>
  <c r="E941" i="16"/>
  <c r="F941" i="16" s="1"/>
  <c r="C941" i="16"/>
  <c r="E949" i="16"/>
  <c r="F949" i="16" s="1"/>
  <c r="C949" i="16"/>
  <c r="E957" i="16"/>
  <c r="F957" i="16" s="1"/>
  <c r="C957" i="16"/>
  <c r="E965" i="16"/>
  <c r="F965" i="16" s="1"/>
  <c r="C965" i="16"/>
  <c r="E973" i="16"/>
  <c r="F973" i="16" s="1"/>
  <c r="C973" i="16"/>
  <c r="E981" i="16"/>
  <c r="F981" i="16" s="1"/>
  <c r="C981" i="16"/>
  <c r="E989" i="16"/>
  <c r="F989" i="16" s="1"/>
  <c r="C989" i="16"/>
  <c r="E997" i="16"/>
  <c r="F997" i="16" s="1"/>
  <c r="C997" i="16"/>
  <c r="E1005" i="16"/>
  <c r="F1005" i="16" s="1"/>
  <c r="C1005" i="16"/>
  <c r="E1013" i="16"/>
  <c r="F1013" i="16" s="1"/>
  <c r="C1013" i="16"/>
  <c r="E1021" i="16"/>
  <c r="F1021" i="16" s="1"/>
  <c r="C1021" i="16"/>
  <c r="E1029" i="16"/>
  <c r="F1029" i="16" s="1"/>
  <c r="C1029" i="16"/>
  <c r="E1037" i="16"/>
  <c r="F1037" i="16" s="1"/>
  <c r="C1037" i="16"/>
  <c r="E1045" i="16"/>
  <c r="F1045" i="16" s="1"/>
  <c r="C1045" i="16"/>
  <c r="E1053" i="16"/>
  <c r="F1053" i="16" s="1"/>
  <c r="C1053" i="16"/>
  <c r="E1061" i="16"/>
  <c r="F1061" i="16" s="1"/>
  <c r="C1061" i="16"/>
  <c r="E1069" i="16"/>
  <c r="F1069" i="16" s="1"/>
  <c r="C1069" i="16"/>
  <c r="E1077" i="16"/>
  <c r="F1077" i="16" s="1"/>
  <c r="C1077" i="16"/>
  <c r="E1085" i="16"/>
  <c r="F1085" i="16" s="1"/>
  <c r="C1085" i="16"/>
  <c r="E1093" i="16"/>
  <c r="F1093" i="16" s="1"/>
  <c r="C1093" i="16"/>
  <c r="E1101" i="16"/>
  <c r="F1101" i="16" s="1"/>
  <c r="C1101" i="16"/>
  <c r="E1117" i="16"/>
  <c r="F1117" i="16" s="1"/>
  <c r="C1117" i="16"/>
  <c r="E1133" i="16"/>
  <c r="F1133" i="16" s="1"/>
  <c r="C1133" i="16"/>
  <c r="E1149" i="16"/>
  <c r="F1149" i="16" s="1"/>
  <c r="C1149" i="16"/>
  <c r="E1165" i="16"/>
  <c r="F1165" i="16" s="1"/>
  <c r="C1165" i="16"/>
  <c r="E1181" i="16"/>
  <c r="F1181" i="16" s="1"/>
  <c r="C1181" i="16"/>
  <c r="E1197" i="16"/>
  <c r="F1197" i="16" s="1"/>
  <c r="C1197" i="16"/>
  <c r="E1213" i="16"/>
  <c r="F1213" i="16" s="1"/>
  <c r="C1213" i="16"/>
  <c r="E1229" i="16"/>
  <c r="F1229" i="16" s="1"/>
  <c r="C1229" i="16"/>
  <c r="E1245" i="16"/>
  <c r="F1245" i="16" s="1"/>
  <c r="C1245" i="16"/>
  <c r="E1261" i="16"/>
  <c r="F1261" i="16" s="1"/>
  <c r="C1261" i="16"/>
  <c r="E1277" i="16"/>
  <c r="F1277" i="16" s="1"/>
  <c r="C1277" i="16"/>
  <c r="E1293" i="16"/>
  <c r="F1293" i="16" s="1"/>
  <c r="C1293" i="16"/>
  <c r="E1309" i="16"/>
  <c r="F1309" i="16" s="1"/>
  <c r="C1309" i="16"/>
  <c r="C1306" i="16"/>
  <c r="C1264" i="16"/>
  <c r="C1242" i="16"/>
  <c r="C1200" i="16"/>
  <c r="C1178" i="16"/>
  <c r="C1136" i="16"/>
  <c r="C1114" i="16"/>
  <c r="C1072" i="16"/>
  <c r="C1050" i="16"/>
  <c r="C1008" i="16"/>
  <c r="C986" i="16"/>
  <c r="C944" i="16"/>
  <c r="C922" i="16"/>
  <c r="C880" i="16"/>
  <c r="C858" i="16"/>
  <c r="C816" i="16"/>
  <c r="C794" i="16"/>
  <c r="C752" i="16"/>
  <c r="C730" i="16"/>
  <c r="C688" i="16"/>
  <c r="C663" i="16"/>
  <c r="C633" i="16"/>
  <c r="C607" i="16"/>
  <c r="C578" i="16"/>
  <c r="C522" i="16"/>
  <c r="C492" i="16"/>
  <c r="C461" i="16"/>
  <c r="C436" i="16"/>
  <c r="C407" i="16"/>
  <c r="C377" i="16"/>
  <c r="C351" i="16"/>
  <c r="C309" i="16"/>
  <c r="C263" i="16"/>
  <c r="C225" i="16"/>
  <c r="C181" i="16"/>
  <c r="C135" i="16"/>
  <c r="C97" i="16"/>
  <c r="E1493" i="16"/>
  <c r="F1493" i="16" s="1"/>
  <c r="E1365" i="16"/>
  <c r="F1365" i="16" s="1"/>
  <c r="E1237" i="16"/>
  <c r="F1237" i="16" s="1"/>
  <c r="E1109" i="16"/>
  <c r="F1109" i="16" s="1"/>
  <c r="E497" i="16"/>
  <c r="F497" i="16" s="1"/>
  <c r="E702" i="14"/>
  <c r="F702" i="14" s="1"/>
  <c r="E713" i="14"/>
  <c r="F713" i="14" s="1"/>
  <c r="E731" i="14"/>
  <c r="F731" i="14" s="1"/>
  <c r="E745" i="14"/>
  <c r="F745" i="14" s="1"/>
  <c r="C758" i="14"/>
  <c r="E761" i="14"/>
  <c r="F761" i="14" s="1"/>
  <c r="C774" i="14"/>
  <c r="E777" i="14"/>
  <c r="F777" i="14" s="1"/>
  <c r="C817" i="14"/>
  <c r="E846" i="14"/>
  <c r="F846" i="14" s="1"/>
  <c r="E854" i="14"/>
  <c r="F854" i="14" s="1"/>
  <c r="C859" i="14"/>
  <c r="E872" i="14"/>
  <c r="F872" i="14" s="1"/>
  <c r="E882" i="14"/>
  <c r="F882" i="14" s="1"/>
  <c r="E902" i="14"/>
  <c r="F902" i="14" s="1"/>
  <c r="C917" i="14"/>
  <c r="C931" i="14"/>
  <c r="C935" i="14"/>
  <c r="C965" i="14"/>
  <c r="E970" i="14"/>
  <c r="F970" i="14" s="1"/>
  <c r="E980" i="14"/>
  <c r="F980" i="14" s="1"/>
  <c r="C1003" i="14"/>
  <c r="E1008" i="14"/>
  <c r="F1008" i="14" s="1"/>
  <c r="E1018" i="14"/>
  <c r="F1018" i="14" s="1"/>
  <c r="E1028" i="14"/>
  <c r="F1028" i="14" s="1"/>
  <c r="E1038" i="14"/>
  <c r="F1038" i="14" s="1"/>
  <c r="E1042" i="14"/>
  <c r="F1042" i="14" s="1"/>
  <c r="E1056" i="14"/>
  <c r="F1056" i="14" s="1"/>
  <c r="E1066" i="14"/>
  <c r="F1066" i="14" s="1"/>
  <c r="E1076" i="14"/>
  <c r="F1076" i="14" s="1"/>
  <c r="E1086" i="14"/>
  <c r="F1086" i="14" s="1"/>
  <c r="E1120" i="14"/>
  <c r="F1120" i="14" s="1"/>
  <c r="E1130" i="14"/>
  <c r="F1130" i="14" s="1"/>
  <c r="C1143" i="14"/>
  <c r="E1150" i="14"/>
  <c r="F1150" i="14" s="1"/>
  <c r="C1161" i="14"/>
  <c r="C1175" i="14"/>
  <c r="C1179" i="14"/>
  <c r="C1189" i="14"/>
  <c r="C1205" i="14"/>
  <c r="E1214" i="14"/>
  <c r="F1214" i="14" s="1"/>
  <c r="C1217" i="14"/>
  <c r="E1230" i="14"/>
  <c r="F1230" i="14" s="1"/>
  <c r="C1233" i="14"/>
  <c r="E1246" i="14"/>
  <c r="F1246" i="14" s="1"/>
  <c r="C1249" i="14"/>
  <c r="E1264" i="14"/>
  <c r="F1264" i="14" s="1"/>
  <c r="C1268" i="14"/>
  <c r="C1275" i="14"/>
  <c r="C1294" i="14"/>
  <c r="C1298" i="14"/>
  <c r="C1302" i="14"/>
  <c r="C1305" i="14"/>
  <c r="C1317" i="14"/>
  <c r="C1326" i="14"/>
  <c r="C1336" i="14"/>
  <c r="C1339" i="14"/>
  <c r="C1345" i="14"/>
  <c r="C1381" i="14"/>
  <c r="E1386" i="14"/>
  <c r="F1386" i="14" s="1"/>
  <c r="E1396" i="14"/>
  <c r="F1396" i="14" s="1"/>
  <c r="E1401" i="14"/>
  <c r="F1401" i="14" s="1"/>
  <c r="E1447" i="14"/>
  <c r="F1447" i="14" s="1"/>
  <c r="E1465" i="14"/>
  <c r="F1465" i="14" s="1"/>
  <c r="E1483" i="14"/>
  <c r="F1483" i="14" s="1"/>
  <c r="E1501" i="14"/>
  <c r="F1501" i="14" s="1"/>
  <c r="E14" i="16"/>
  <c r="F14" i="16" s="1"/>
  <c r="C14" i="16"/>
  <c r="E22" i="16"/>
  <c r="F22" i="16" s="1"/>
  <c r="C22" i="16"/>
  <c r="E30" i="16"/>
  <c r="F30" i="16" s="1"/>
  <c r="C30" i="16"/>
  <c r="E38" i="16"/>
  <c r="F38" i="16" s="1"/>
  <c r="C38" i="16"/>
  <c r="E46" i="16"/>
  <c r="F46" i="16" s="1"/>
  <c r="C46" i="16"/>
  <c r="E54" i="16"/>
  <c r="F54" i="16" s="1"/>
  <c r="C54" i="16"/>
  <c r="E62" i="16"/>
  <c r="F62" i="16" s="1"/>
  <c r="C62" i="16"/>
  <c r="E70" i="16"/>
  <c r="F70" i="16" s="1"/>
  <c r="C70" i="16"/>
  <c r="E78" i="16"/>
  <c r="F78" i="16" s="1"/>
  <c r="C78" i="16"/>
  <c r="E86" i="16"/>
  <c r="F86" i="16" s="1"/>
  <c r="C86" i="16"/>
  <c r="E94" i="16"/>
  <c r="F94" i="16" s="1"/>
  <c r="C94" i="16"/>
  <c r="E102" i="16"/>
  <c r="F102" i="16" s="1"/>
  <c r="C102" i="16"/>
  <c r="E110" i="16"/>
  <c r="F110" i="16" s="1"/>
  <c r="C110" i="16"/>
  <c r="E118" i="16"/>
  <c r="F118" i="16" s="1"/>
  <c r="C118" i="16"/>
  <c r="E126" i="16"/>
  <c r="F126" i="16" s="1"/>
  <c r="C126" i="16"/>
  <c r="E134" i="16"/>
  <c r="F134" i="16" s="1"/>
  <c r="C134" i="16"/>
  <c r="E142" i="16"/>
  <c r="F142" i="16" s="1"/>
  <c r="C142" i="16"/>
  <c r="E150" i="16"/>
  <c r="F150" i="16" s="1"/>
  <c r="C150" i="16"/>
  <c r="E158" i="16"/>
  <c r="F158" i="16" s="1"/>
  <c r="C158" i="16"/>
  <c r="E166" i="16"/>
  <c r="F166" i="16" s="1"/>
  <c r="C166" i="16"/>
  <c r="E174" i="16"/>
  <c r="F174" i="16" s="1"/>
  <c r="C174" i="16"/>
  <c r="E182" i="16"/>
  <c r="F182" i="16" s="1"/>
  <c r="C182" i="16"/>
  <c r="E190" i="16"/>
  <c r="F190" i="16" s="1"/>
  <c r="C190" i="16"/>
  <c r="E198" i="16"/>
  <c r="F198" i="16" s="1"/>
  <c r="C198" i="16"/>
  <c r="E206" i="16"/>
  <c r="F206" i="16" s="1"/>
  <c r="C206" i="16"/>
  <c r="E214" i="16"/>
  <c r="F214" i="16" s="1"/>
  <c r="C214" i="16"/>
  <c r="E222" i="16"/>
  <c r="F222" i="16" s="1"/>
  <c r="C222" i="16"/>
  <c r="E230" i="16"/>
  <c r="F230" i="16" s="1"/>
  <c r="C230" i="16"/>
  <c r="E238" i="16"/>
  <c r="F238" i="16" s="1"/>
  <c r="C238" i="16"/>
  <c r="E246" i="16"/>
  <c r="F246" i="16" s="1"/>
  <c r="C246" i="16"/>
  <c r="E254" i="16"/>
  <c r="F254" i="16" s="1"/>
  <c r="C254" i="16"/>
  <c r="E262" i="16"/>
  <c r="F262" i="16" s="1"/>
  <c r="C262" i="16"/>
  <c r="E270" i="16"/>
  <c r="F270" i="16" s="1"/>
  <c r="C270" i="16"/>
  <c r="E278" i="16"/>
  <c r="F278" i="16" s="1"/>
  <c r="C278" i="16"/>
  <c r="E286" i="16"/>
  <c r="F286" i="16" s="1"/>
  <c r="C286" i="16"/>
  <c r="E294" i="16"/>
  <c r="F294" i="16" s="1"/>
  <c r="C294" i="16"/>
  <c r="E302" i="16"/>
  <c r="F302" i="16" s="1"/>
  <c r="C302" i="16"/>
  <c r="E310" i="16"/>
  <c r="F310" i="16" s="1"/>
  <c r="C310" i="16"/>
  <c r="E318" i="16"/>
  <c r="F318" i="16" s="1"/>
  <c r="C318" i="16"/>
  <c r="E326" i="16"/>
  <c r="F326" i="16" s="1"/>
  <c r="C326" i="16"/>
  <c r="E334" i="16"/>
  <c r="F334" i="16" s="1"/>
  <c r="C334" i="16"/>
  <c r="E342" i="16"/>
  <c r="F342" i="16" s="1"/>
  <c r="C342" i="16"/>
  <c r="E350" i="16"/>
  <c r="F350" i="16" s="1"/>
  <c r="C350" i="16"/>
  <c r="E358" i="16"/>
  <c r="F358" i="16" s="1"/>
  <c r="C358" i="16"/>
  <c r="E366" i="16"/>
  <c r="F366" i="16" s="1"/>
  <c r="C366" i="16"/>
  <c r="E374" i="16"/>
  <c r="F374" i="16" s="1"/>
  <c r="C374" i="16"/>
  <c r="E382" i="16"/>
  <c r="F382" i="16" s="1"/>
  <c r="C382" i="16"/>
  <c r="C390" i="16"/>
  <c r="E390" i="16"/>
  <c r="F390" i="16" s="1"/>
  <c r="E398" i="16"/>
  <c r="F398" i="16" s="1"/>
  <c r="C398" i="16"/>
  <c r="C406" i="16"/>
  <c r="E406" i="16"/>
  <c r="F406" i="16" s="1"/>
  <c r="C414" i="16"/>
  <c r="E414" i="16"/>
  <c r="F414" i="16" s="1"/>
  <c r="C422" i="16"/>
  <c r="E422" i="16"/>
  <c r="F422" i="16" s="1"/>
  <c r="C430" i="16"/>
  <c r="E430" i="16"/>
  <c r="F430" i="16" s="1"/>
  <c r="E438" i="16"/>
  <c r="F438" i="16" s="1"/>
  <c r="C438" i="16"/>
  <c r="C446" i="16"/>
  <c r="E446" i="16"/>
  <c r="F446" i="16" s="1"/>
  <c r="C454" i="16"/>
  <c r="E454" i="16"/>
  <c r="F454" i="16" s="1"/>
  <c r="E462" i="16"/>
  <c r="F462" i="16" s="1"/>
  <c r="C462" i="16"/>
  <c r="C470" i="16"/>
  <c r="E470" i="16"/>
  <c r="F470" i="16" s="1"/>
  <c r="C478" i="16"/>
  <c r="E478" i="16"/>
  <c r="F478" i="16" s="1"/>
  <c r="C486" i="16"/>
  <c r="E486" i="16"/>
  <c r="F486" i="16" s="1"/>
  <c r="C494" i="16"/>
  <c r="E494" i="16"/>
  <c r="F494" i="16" s="1"/>
  <c r="E502" i="16"/>
  <c r="F502" i="16" s="1"/>
  <c r="C502" i="16"/>
  <c r="C510" i="16"/>
  <c r="E510" i="16"/>
  <c r="F510" i="16" s="1"/>
  <c r="C518" i="16"/>
  <c r="E518" i="16"/>
  <c r="F518" i="16" s="1"/>
  <c r="E526" i="16"/>
  <c r="F526" i="16" s="1"/>
  <c r="C526" i="16"/>
  <c r="C534" i="16"/>
  <c r="E534" i="16"/>
  <c r="F534" i="16" s="1"/>
  <c r="C542" i="16"/>
  <c r="E542" i="16"/>
  <c r="F542" i="16" s="1"/>
  <c r="C550" i="16"/>
  <c r="E550" i="16"/>
  <c r="F550" i="16" s="1"/>
  <c r="C558" i="16"/>
  <c r="E558" i="16"/>
  <c r="F558" i="16" s="1"/>
  <c r="E566" i="16"/>
  <c r="F566" i="16" s="1"/>
  <c r="C566" i="16"/>
  <c r="C574" i="16"/>
  <c r="E574" i="16"/>
  <c r="F574" i="16" s="1"/>
  <c r="C582" i="16"/>
  <c r="E582" i="16"/>
  <c r="F582" i="16" s="1"/>
  <c r="E590" i="16"/>
  <c r="F590" i="16" s="1"/>
  <c r="C590" i="16"/>
  <c r="C598" i="16"/>
  <c r="E598" i="16"/>
  <c r="F598" i="16" s="1"/>
  <c r="E606" i="16"/>
  <c r="F606" i="16" s="1"/>
  <c r="C606" i="16"/>
  <c r="C614" i="16"/>
  <c r="E614" i="16"/>
  <c r="F614" i="16" s="1"/>
  <c r="E622" i="16"/>
  <c r="F622" i="16" s="1"/>
  <c r="C622" i="16"/>
  <c r="C630" i="16"/>
  <c r="E630" i="16"/>
  <c r="F630" i="16" s="1"/>
  <c r="E638" i="16"/>
  <c r="F638" i="16" s="1"/>
  <c r="C638" i="16"/>
  <c r="C646" i="16"/>
  <c r="E646" i="16"/>
  <c r="F646" i="16" s="1"/>
  <c r="E654" i="16"/>
  <c r="F654" i="16" s="1"/>
  <c r="C654" i="16"/>
  <c r="C662" i="16"/>
  <c r="E662" i="16"/>
  <c r="F662" i="16" s="1"/>
  <c r="E670" i="16"/>
  <c r="F670" i="16" s="1"/>
  <c r="C670" i="16"/>
  <c r="E678" i="16"/>
  <c r="F678" i="16" s="1"/>
  <c r="C678" i="16"/>
  <c r="E686" i="16"/>
  <c r="F686" i="16" s="1"/>
  <c r="C686" i="16"/>
  <c r="E694" i="16"/>
  <c r="F694" i="16" s="1"/>
  <c r="C694" i="16"/>
  <c r="E702" i="16"/>
  <c r="F702" i="16" s="1"/>
  <c r="C702" i="16"/>
  <c r="E710" i="16"/>
  <c r="F710" i="16" s="1"/>
  <c r="C710" i="16"/>
  <c r="E718" i="16"/>
  <c r="F718" i="16" s="1"/>
  <c r="C718" i="16"/>
  <c r="E726" i="16"/>
  <c r="F726" i="16" s="1"/>
  <c r="C726" i="16"/>
  <c r="E734" i="16"/>
  <c r="F734" i="16" s="1"/>
  <c r="C734" i="16"/>
  <c r="E742" i="16"/>
  <c r="F742" i="16" s="1"/>
  <c r="C742" i="16"/>
  <c r="E750" i="16"/>
  <c r="F750" i="16" s="1"/>
  <c r="C750" i="16"/>
  <c r="E758" i="16"/>
  <c r="F758" i="16" s="1"/>
  <c r="C758" i="16"/>
  <c r="E766" i="16"/>
  <c r="F766" i="16" s="1"/>
  <c r="C766" i="16"/>
  <c r="E774" i="16"/>
  <c r="F774" i="16" s="1"/>
  <c r="C774" i="16"/>
  <c r="E782" i="16"/>
  <c r="F782" i="16" s="1"/>
  <c r="C782" i="16"/>
  <c r="E790" i="16"/>
  <c r="F790" i="16" s="1"/>
  <c r="C790" i="16"/>
  <c r="E798" i="16"/>
  <c r="F798" i="16" s="1"/>
  <c r="C798" i="16"/>
  <c r="E806" i="16"/>
  <c r="F806" i="16" s="1"/>
  <c r="C806" i="16"/>
  <c r="E814" i="16"/>
  <c r="F814" i="16" s="1"/>
  <c r="C814" i="16"/>
  <c r="E822" i="16"/>
  <c r="F822" i="16" s="1"/>
  <c r="C822" i="16"/>
  <c r="E830" i="16"/>
  <c r="F830" i="16" s="1"/>
  <c r="C830" i="16"/>
  <c r="E838" i="16"/>
  <c r="F838" i="16" s="1"/>
  <c r="C838" i="16"/>
  <c r="E846" i="16"/>
  <c r="F846" i="16" s="1"/>
  <c r="C846" i="16"/>
  <c r="E854" i="16"/>
  <c r="F854" i="16" s="1"/>
  <c r="C854" i="16"/>
  <c r="E862" i="16"/>
  <c r="F862" i="16" s="1"/>
  <c r="C862" i="16"/>
  <c r="E870" i="16"/>
  <c r="F870" i="16" s="1"/>
  <c r="C870" i="16"/>
  <c r="E878" i="16"/>
  <c r="F878" i="16" s="1"/>
  <c r="C878" i="16"/>
  <c r="E886" i="16"/>
  <c r="F886" i="16" s="1"/>
  <c r="C886" i="16"/>
  <c r="E894" i="16"/>
  <c r="F894" i="16" s="1"/>
  <c r="C894" i="16"/>
  <c r="E902" i="16"/>
  <c r="F902" i="16" s="1"/>
  <c r="C902" i="16"/>
  <c r="E910" i="16"/>
  <c r="F910" i="16" s="1"/>
  <c r="C910" i="16"/>
  <c r="E918" i="16"/>
  <c r="F918" i="16" s="1"/>
  <c r="C918" i="16"/>
  <c r="E926" i="16"/>
  <c r="F926" i="16" s="1"/>
  <c r="C926" i="16"/>
  <c r="E934" i="16"/>
  <c r="F934" i="16" s="1"/>
  <c r="C934" i="16"/>
  <c r="E942" i="16"/>
  <c r="F942" i="16" s="1"/>
  <c r="C942" i="16"/>
  <c r="E950" i="16"/>
  <c r="F950" i="16" s="1"/>
  <c r="C950" i="16"/>
  <c r="E958" i="16"/>
  <c r="F958" i="16" s="1"/>
  <c r="C958" i="16"/>
  <c r="E966" i="16"/>
  <c r="F966" i="16" s="1"/>
  <c r="C966" i="16"/>
  <c r="E974" i="16"/>
  <c r="F974" i="16" s="1"/>
  <c r="C974" i="16"/>
  <c r="E982" i="16"/>
  <c r="F982" i="16" s="1"/>
  <c r="C982" i="16"/>
  <c r="E990" i="16"/>
  <c r="F990" i="16" s="1"/>
  <c r="C990" i="16"/>
  <c r="E998" i="16"/>
  <c r="F998" i="16" s="1"/>
  <c r="C998" i="16"/>
  <c r="E1006" i="16"/>
  <c r="F1006" i="16" s="1"/>
  <c r="C1006" i="16"/>
  <c r="E1014" i="16"/>
  <c r="F1014" i="16" s="1"/>
  <c r="C1014" i="16"/>
  <c r="E1022" i="16"/>
  <c r="F1022" i="16" s="1"/>
  <c r="C1022" i="16"/>
  <c r="E1030" i="16"/>
  <c r="F1030" i="16" s="1"/>
  <c r="C1030" i="16"/>
  <c r="E1038" i="16"/>
  <c r="F1038" i="16" s="1"/>
  <c r="C1038" i="16"/>
  <c r="E1046" i="16"/>
  <c r="F1046" i="16" s="1"/>
  <c r="C1046" i="16"/>
  <c r="E1054" i="16"/>
  <c r="F1054" i="16" s="1"/>
  <c r="C1054" i="16"/>
  <c r="E1062" i="16"/>
  <c r="F1062" i="16" s="1"/>
  <c r="C1062" i="16"/>
  <c r="E1070" i="16"/>
  <c r="F1070" i="16" s="1"/>
  <c r="C1070" i="16"/>
  <c r="E1078" i="16"/>
  <c r="F1078" i="16" s="1"/>
  <c r="C1078" i="16"/>
  <c r="E1086" i="16"/>
  <c r="F1086" i="16" s="1"/>
  <c r="C1086" i="16"/>
  <c r="E1094" i="16"/>
  <c r="F1094" i="16" s="1"/>
  <c r="C1094" i="16"/>
  <c r="E1102" i="16"/>
  <c r="F1102" i="16" s="1"/>
  <c r="C1102" i="16"/>
  <c r="E1110" i="16"/>
  <c r="F1110" i="16" s="1"/>
  <c r="C1110" i="16"/>
  <c r="E1118" i="16"/>
  <c r="F1118" i="16" s="1"/>
  <c r="C1118" i="16"/>
  <c r="E1126" i="16"/>
  <c r="F1126" i="16" s="1"/>
  <c r="C1126" i="16"/>
  <c r="E1134" i="16"/>
  <c r="F1134" i="16" s="1"/>
  <c r="C1134" i="16"/>
  <c r="E1142" i="16"/>
  <c r="F1142" i="16" s="1"/>
  <c r="C1142" i="16"/>
  <c r="E1150" i="16"/>
  <c r="F1150" i="16" s="1"/>
  <c r="C1150" i="16"/>
  <c r="E1158" i="16"/>
  <c r="F1158" i="16" s="1"/>
  <c r="C1158" i="16"/>
  <c r="E1166" i="16"/>
  <c r="F1166" i="16" s="1"/>
  <c r="C1166" i="16"/>
  <c r="E1174" i="16"/>
  <c r="F1174" i="16" s="1"/>
  <c r="C1174" i="16"/>
  <c r="E1182" i="16"/>
  <c r="F1182" i="16" s="1"/>
  <c r="C1182" i="16"/>
  <c r="E1190" i="16"/>
  <c r="F1190" i="16" s="1"/>
  <c r="C1190" i="16"/>
  <c r="E1198" i="16"/>
  <c r="F1198" i="16" s="1"/>
  <c r="C1198" i="16"/>
  <c r="E1206" i="16"/>
  <c r="F1206" i="16" s="1"/>
  <c r="C1206" i="16"/>
  <c r="E1214" i="16"/>
  <c r="F1214" i="16" s="1"/>
  <c r="C1214" i="16"/>
  <c r="E1222" i="16"/>
  <c r="F1222" i="16" s="1"/>
  <c r="C1222" i="16"/>
  <c r="E1230" i="16"/>
  <c r="F1230" i="16" s="1"/>
  <c r="C1230" i="16"/>
  <c r="E1238" i="16"/>
  <c r="F1238" i="16" s="1"/>
  <c r="C1238" i="16"/>
  <c r="E1246" i="16"/>
  <c r="F1246" i="16" s="1"/>
  <c r="C1246" i="16"/>
  <c r="E1254" i="16"/>
  <c r="F1254" i="16" s="1"/>
  <c r="C1254" i="16"/>
  <c r="E1262" i="16"/>
  <c r="F1262" i="16" s="1"/>
  <c r="C1262" i="16"/>
  <c r="E1270" i="16"/>
  <c r="F1270" i="16" s="1"/>
  <c r="C1270" i="16"/>
  <c r="E1278" i="16"/>
  <c r="F1278" i="16" s="1"/>
  <c r="C1278" i="16"/>
  <c r="E1286" i="16"/>
  <c r="F1286" i="16" s="1"/>
  <c r="C1286" i="16"/>
  <c r="E1294" i="16"/>
  <c r="F1294" i="16" s="1"/>
  <c r="C1294" i="16"/>
  <c r="E1302" i="16"/>
  <c r="F1302" i="16" s="1"/>
  <c r="C1302" i="16"/>
  <c r="E1310" i="16"/>
  <c r="F1310" i="16" s="1"/>
  <c r="C1310" i="16"/>
  <c r="E1318" i="16"/>
  <c r="F1318" i="16" s="1"/>
  <c r="C1318" i="16"/>
  <c r="E1326" i="16"/>
  <c r="F1326" i="16" s="1"/>
  <c r="C1326" i="16"/>
  <c r="E1334" i="16"/>
  <c r="F1334" i="16" s="1"/>
  <c r="C1334" i="16"/>
  <c r="E1342" i="16"/>
  <c r="F1342" i="16" s="1"/>
  <c r="C1342" i="16"/>
  <c r="E1350" i="16"/>
  <c r="F1350" i="16" s="1"/>
  <c r="C1350" i="16"/>
  <c r="E1358" i="16"/>
  <c r="F1358" i="16" s="1"/>
  <c r="C1358" i="16"/>
  <c r="E1366" i="16"/>
  <c r="F1366" i="16" s="1"/>
  <c r="C1366" i="16"/>
  <c r="E1374" i="16"/>
  <c r="F1374" i="16" s="1"/>
  <c r="C1374" i="16"/>
  <c r="E1382" i="16"/>
  <c r="F1382" i="16" s="1"/>
  <c r="C1382" i="16"/>
  <c r="E1390" i="16"/>
  <c r="F1390" i="16" s="1"/>
  <c r="C1390" i="16"/>
  <c r="E1398" i="16"/>
  <c r="F1398" i="16" s="1"/>
  <c r="C1398" i="16"/>
  <c r="E1406" i="16"/>
  <c r="F1406" i="16" s="1"/>
  <c r="C1406" i="16"/>
  <c r="E1414" i="16"/>
  <c r="F1414" i="16" s="1"/>
  <c r="C1414" i="16"/>
  <c r="E1422" i="16"/>
  <c r="F1422" i="16" s="1"/>
  <c r="C1422" i="16"/>
  <c r="E1430" i="16"/>
  <c r="F1430" i="16" s="1"/>
  <c r="C1430" i="16"/>
  <c r="E1438" i="16"/>
  <c r="F1438" i="16" s="1"/>
  <c r="C1438" i="16"/>
  <c r="E1446" i="16"/>
  <c r="F1446" i="16" s="1"/>
  <c r="C1446" i="16"/>
  <c r="E1454" i="16"/>
  <c r="F1454" i="16" s="1"/>
  <c r="C1454" i="16"/>
  <c r="E1462" i="16"/>
  <c r="F1462" i="16" s="1"/>
  <c r="C1462" i="16"/>
  <c r="E1470" i="16"/>
  <c r="F1470" i="16" s="1"/>
  <c r="C1470" i="16"/>
  <c r="E1478" i="16"/>
  <c r="F1478" i="16" s="1"/>
  <c r="C1478" i="16"/>
  <c r="E1486" i="16"/>
  <c r="F1486" i="16" s="1"/>
  <c r="C1486" i="16"/>
  <c r="E1494" i="16"/>
  <c r="F1494" i="16" s="1"/>
  <c r="C1494" i="16"/>
  <c r="E1502" i="16"/>
  <c r="F1502" i="16" s="1"/>
  <c r="C1502" i="16"/>
  <c r="E1510" i="16"/>
  <c r="F1510" i="16" s="1"/>
  <c r="C1510" i="16"/>
  <c r="E1518" i="16"/>
  <c r="F1518" i="16" s="1"/>
  <c r="C1518" i="16"/>
  <c r="E1526" i="16"/>
  <c r="F1526" i="16" s="1"/>
  <c r="C1526" i="16"/>
  <c r="C1514" i="16"/>
  <c r="C1498" i="16"/>
  <c r="C1482" i="16"/>
  <c r="C1466" i="16"/>
  <c r="C1450" i="16"/>
  <c r="C1434" i="16"/>
  <c r="C1418" i="16"/>
  <c r="C1402" i="16"/>
  <c r="C1386" i="16"/>
  <c r="C1370" i="16"/>
  <c r="C1354" i="16"/>
  <c r="C1338" i="16"/>
  <c r="C1322" i="16"/>
  <c r="C1304" i="16"/>
  <c r="C1282" i="16"/>
  <c r="C1240" i="16"/>
  <c r="C1218" i="16"/>
  <c r="C1176" i="16"/>
  <c r="C1154" i="16"/>
  <c r="C1112" i="16"/>
  <c r="C1090" i="16"/>
  <c r="C1048" i="16"/>
  <c r="C1026" i="16"/>
  <c r="C984" i="16"/>
  <c r="C962" i="16"/>
  <c r="C920" i="16"/>
  <c r="C898" i="16"/>
  <c r="C856" i="16"/>
  <c r="C834" i="16"/>
  <c r="C792" i="16"/>
  <c r="C770" i="16"/>
  <c r="C728" i="16"/>
  <c r="C706" i="16"/>
  <c r="C660" i="16"/>
  <c r="C631" i="16"/>
  <c r="C601" i="16"/>
  <c r="C575" i="16"/>
  <c r="C546" i="16"/>
  <c r="C490" i="16"/>
  <c r="C460" i="16"/>
  <c r="C429" i="16"/>
  <c r="C404" i="16"/>
  <c r="C375" i="16"/>
  <c r="C343" i="16"/>
  <c r="C305" i="16"/>
  <c r="C261" i="16"/>
  <c r="C215" i="16"/>
  <c r="C177" i="16"/>
  <c r="C133" i="16"/>
  <c r="C81" i="16"/>
  <c r="E1477" i="16"/>
  <c r="F1477" i="16" s="1"/>
  <c r="E1349" i="16"/>
  <c r="F1349" i="16" s="1"/>
  <c r="E1221" i="16"/>
  <c r="F1221" i="16" s="1"/>
  <c r="E1089" i="16"/>
  <c r="F1089" i="16" s="1"/>
  <c r="E297" i="16"/>
  <c r="F297" i="16" s="1"/>
  <c r="E423" i="14"/>
  <c r="F423" i="14" s="1"/>
  <c r="E429" i="14"/>
  <c r="F429" i="14" s="1"/>
  <c r="E447" i="14"/>
  <c r="F447" i="14" s="1"/>
  <c r="E455" i="14"/>
  <c r="F455" i="14" s="1"/>
  <c r="E463" i="14"/>
  <c r="F463" i="14" s="1"/>
  <c r="E471" i="14"/>
  <c r="F471" i="14" s="1"/>
  <c r="E479" i="14"/>
  <c r="F479" i="14" s="1"/>
  <c r="E487" i="14"/>
  <c r="F487" i="14" s="1"/>
  <c r="E495" i="14"/>
  <c r="F495" i="14" s="1"/>
  <c r="E503" i="14"/>
  <c r="F503" i="14" s="1"/>
  <c r="E511" i="14"/>
  <c r="F511" i="14" s="1"/>
  <c r="E519" i="14"/>
  <c r="F519" i="14" s="1"/>
  <c r="E527" i="14"/>
  <c r="F527" i="14" s="1"/>
  <c r="E535" i="14"/>
  <c r="F535" i="14" s="1"/>
  <c r="E560" i="14"/>
  <c r="F560" i="14" s="1"/>
  <c r="C569" i="14"/>
  <c r="E574" i="14"/>
  <c r="F574" i="14" s="1"/>
  <c r="E592" i="14"/>
  <c r="F592" i="14" s="1"/>
  <c r="E616" i="14"/>
  <c r="F616" i="14" s="1"/>
  <c r="E630" i="14"/>
  <c r="F630" i="14" s="1"/>
  <c r="E680" i="14"/>
  <c r="F680" i="14" s="1"/>
  <c r="E688" i="14"/>
  <c r="F688" i="14" s="1"/>
  <c r="C691" i="14"/>
  <c r="E696" i="14"/>
  <c r="F696" i="14" s="1"/>
  <c r="E699" i="14"/>
  <c r="F699" i="14" s="1"/>
  <c r="C728" i="14"/>
  <c r="E735" i="14"/>
  <c r="F735" i="14" s="1"/>
  <c r="C742" i="14"/>
  <c r="E755" i="14"/>
  <c r="F755" i="14" s="1"/>
  <c r="E771" i="14"/>
  <c r="F771" i="14" s="1"/>
  <c r="E787" i="14"/>
  <c r="F787" i="14" s="1"/>
  <c r="E804" i="14"/>
  <c r="F804" i="14" s="1"/>
  <c r="C821" i="14"/>
  <c r="E826" i="14"/>
  <c r="F826" i="14" s="1"/>
  <c r="E838" i="14"/>
  <c r="F838" i="14" s="1"/>
  <c r="E864" i="14"/>
  <c r="F864" i="14" s="1"/>
  <c r="E876" i="14"/>
  <c r="F876" i="14" s="1"/>
  <c r="C887" i="14"/>
  <c r="E898" i="14"/>
  <c r="F898" i="14" s="1"/>
  <c r="E926" i="14"/>
  <c r="F926" i="14" s="1"/>
  <c r="E1052" i="14"/>
  <c r="F1052" i="14" s="1"/>
  <c r="E1062" i="14"/>
  <c r="F1062" i="14" s="1"/>
  <c r="E1096" i="14"/>
  <c r="F1096" i="14" s="1"/>
  <c r="E1106" i="14"/>
  <c r="F1106" i="14" s="1"/>
  <c r="E15" i="16"/>
  <c r="F15" i="16" s="1"/>
  <c r="C15" i="16"/>
  <c r="E23" i="16"/>
  <c r="F23" i="16" s="1"/>
  <c r="C23" i="16"/>
  <c r="E31" i="16"/>
  <c r="F31" i="16" s="1"/>
  <c r="C31" i="16"/>
  <c r="E39" i="16"/>
  <c r="F39" i="16" s="1"/>
  <c r="C39" i="16"/>
  <c r="E47" i="16"/>
  <c r="F47" i="16" s="1"/>
  <c r="C47" i="16"/>
  <c r="E55" i="16"/>
  <c r="F55" i="16" s="1"/>
  <c r="C55" i="16"/>
  <c r="E63" i="16"/>
  <c r="F63" i="16" s="1"/>
  <c r="C63" i="16"/>
  <c r="E71" i="16"/>
  <c r="F71" i="16" s="1"/>
  <c r="C71" i="16"/>
  <c r="E79" i="16"/>
  <c r="F79" i="16" s="1"/>
  <c r="C79" i="16"/>
  <c r="E87" i="16"/>
  <c r="F87" i="16" s="1"/>
  <c r="C87" i="16"/>
  <c r="E95" i="16"/>
  <c r="F95" i="16" s="1"/>
  <c r="C95" i="16"/>
  <c r="E111" i="16"/>
  <c r="F111" i="16" s="1"/>
  <c r="C111" i="16"/>
  <c r="E127" i="16"/>
  <c r="F127" i="16" s="1"/>
  <c r="C127" i="16"/>
  <c r="E143" i="16"/>
  <c r="F143" i="16" s="1"/>
  <c r="C143" i="16"/>
  <c r="E159" i="16"/>
  <c r="F159" i="16" s="1"/>
  <c r="C159" i="16"/>
  <c r="E175" i="16"/>
  <c r="F175" i="16" s="1"/>
  <c r="C175" i="16"/>
  <c r="E191" i="16"/>
  <c r="F191" i="16" s="1"/>
  <c r="C191" i="16"/>
  <c r="E207" i="16"/>
  <c r="F207" i="16" s="1"/>
  <c r="C207" i="16"/>
  <c r="E223" i="16"/>
  <c r="F223" i="16" s="1"/>
  <c r="C223" i="16"/>
  <c r="E239" i="16"/>
  <c r="F239" i="16" s="1"/>
  <c r="C239" i="16"/>
  <c r="E255" i="16"/>
  <c r="F255" i="16" s="1"/>
  <c r="C255" i="16"/>
  <c r="E271" i="16"/>
  <c r="F271" i="16" s="1"/>
  <c r="C271" i="16"/>
  <c r="E287" i="16"/>
  <c r="F287" i="16" s="1"/>
  <c r="C287" i="16"/>
  <c r="E303" i="16"/>
  <c r="F303" i="16" s="1"/>
  <c r="C303" i="16"/>
  <c r="E319" i="16"/>
  <c r="F319" i="16" s="1"/>
  <c r="C319" i="16"/>
  <c r="E335" i="16"/>
  <c r="F335" i="16" s="1"/>
  <c r="C335" i="16"/>
  <c r="E359" i="16"/>
  <c r="F359" i="16" s="1"/>
  <c r="C359" i="16"/>
  <c r="E367" i="16"/>
  <c r="F367" i="16" s="1"/>
  <c r="C367" i="16"/>
  <c r="E391" i="16"/>
  <c r="F391" i="16" s="1"/>
  <c r="C391" i="16"/>
  <c r="E399" i="16"/>
  <c r="F399" i="16" s="1"/>
  <c r="C399" i="16"/>
  <c r="E423" i="16"/>
  <c r="F423" i="16" s="1"/>
  <c r="C423" i="16"/>
  <c r="E431" i="16"/>
  <c r="F431" i="16" s="1"/>
  <c r="C431" i="16"/>
  <c r="E455" i="16"/>
  <c r="F455" i="16" s="1"/>
  <c r="C455" i="16"/>
  <c r="E463" i="16"/>
  <c r="F463" i="16" s="1"/>
  <c r="C463" i="16"/>
  <c r="E487" i="16"/>
  <c r="F487" i="16" s="1"/>
  <c r="C487" i="16"/>
  <c r="E495" i="16"/>
  <c r="F495" i="16" s="1"/>
  <c r="C495" i="16"/>
  <c r="E519" i="16"/>
  <c r="F519" i="16" s="1"/>
  <c r="C519" i="16"/>
  <c r="E527" i="16"/>
  <c r="F527" i="16" s="1"/>
  <c r="C527" i="16"/>
  <c r="E551" i="16"/>
  <c r="F551" i="16" s="1"/>
  <c r="C551" i="16"/>
  <c r="E559" i="16"/>
  <c r="F559" i="16" s="1"/>
  <c r="C559" i="16"/>
  <c r="E583" i="16"/>
  <c r="F583" i="16" s="1"/>
  <c r="C583" i="16"/>
  <c r="E591" i="16"/>
  <c r="F591" i="16" s="1"/>
  <c r="C591" i="16"/>
  <c r="E615" i="16"/>
  <c r="F615" i="16" s="1"/>
  <c r="C615" i="16"/>
  <c r="E623" i="16"/>
  <c r="F623" i="16" s="1"/>
  <c r="C623" i="16"/>
  <c r="E647" i="16"/>
  <c r="F647" i="16" s="1"/>
  <c r="C647" i="16"/>
  <c r="E655" i="16"/>
  <c r="F655" i="16" s="1"/>
  <c r="C655" i="16"/>
  <c r="E679" i="16"/>
  <c r="F679" i="16" s="1"/>
  <c r="C679" i="16"/>
  <c r="E687" i="16"/>
  <c r="F687" i="16" s="1"/>
  <c r="C687" i="16"/>
  <c r="E695" i="16"/>
  <c r="F695" i="16" s="1"/>
  <c r="C695" i="16"/>
  <c r="E703" i="16"/>
  <c r="F703" i="16" s="1"/>
  <c r="C703" i="16"/>
  <c r="E711" i="16"/>
  <c r="F711" i="16" s="1"/>
  <c r="C711" i="16"/>
  <c r="E719" i="16"/>
  <c r="F719" i="16" s="1"/>
  <c r="C719" i="16"/>
  <c r="E727" i="16"/>
  <c r="F727" i="16" s="1"/>
  <c r="C727" i="16"/>
  <c r="E735" i="16"/>
  <c r="F735" i="16" s="1"/>
  <c r="C735" i="16"/>
  <c r="E743" i="16"/>
  <c r="F743" i="16" s="1"/>
  <c r="C743" i="16"/>
  <c r="E751" i="16"/>
  <c r="F751" i="16" s="1"/>
  <c r="C751" i="16"/>
  <c r="E759" i="16"/>
  <c r="F759" i="16" s="1"/>
  <c r="C759" i="16"/>
  <c r="E767" i="16"/>
  <c r="F767" i="16" s="1"/>
  <c r="C767" i="16"/>
  <c r="E775" i="16"/>
  <c r="F775" i="16" s="1"/>
  <c r="C775" i="16"/>
  <c r="E783" i="16"/>
  <c r="F783" i="16" s="1"/>
  <c r="C783" i="16"/>
  <c r="E791" i="16"/>
  <c r="F791" i="16" s="1"/>
  <c r="C791" i="16"/>
  <c r="E799" i="16"/>
  <c r="F799" i="16" s="1"/>
  <c r="C799" i="16"/>
  <c r="E807" i="16"/>
  <c r="F807" i="16" s="1"/>
  <c r="C807" i="16"/>
  <c r="E815" i="16"/>
  <c r="F815" i="16" s="1"/>
  <c r="C815" i="16"/>
  <c r="E823" i="16"/>
  <c r="F823" i="16" s="1"/>
  <c r="C823" i="16"/>
  <c r="E831" i="16"/>
  <c r="F831" i="16" s="1"/>
  <c r="C831" i="16"/>
  <c r="E839" i="16"/>
  <c r="F839" i="16" s="1"/>
  <c r="C839" i="16"/>
  <c r="E847" i="16"/>
  <c r="F847" i="16" s="1"/>
  <c r="C847" i="16"/>
  <c r="E855" i="16"/>
  <c r="F855" i="16" s="1"/>
  <c r="C855" i="16"/>
  <c r="E863" i="16"/>
  <c r="F863" i="16" s="1"/>
  <c r="C863" i="16"/>
  <c r="E871" i="16"/>
  <c r="F871" i="16" s="1"/>
  <c r="C871" i="16"/>
  <c r="E879" i="16"/>
  <c r="F879" i="16" s="1"/>
  <c r="C879" i="16"/>
  <c r="E887" i="16"/>
  <c r="F887" i="16" s="1"/>
  <c r="C887" i="16"/>
  <c r="E895" i="16"/>
  <c r="F895" i="16" s="1"/>
  <c r="C895" i="16"/>
  <c r="E903" i="16"/>
  <c r="F903" i="16" s="1"/>
  <c r="C903" i="16"/>
  <c r="E911" i="16"/>
  <c r="F911" i="16" s="1"/>
  <c r="C911" i="16"/>
  <c r="E919" i="16"/>
  <c r="F919" i="16" s="1"/>
  <c r="C919" i="16"/>
  <c r="E927" i="16"/>
  <c r="F927" i="16" s="1"/>
  <c r="C927" i="16"/>
  <c r="E935" i="16"/>
  <c r="F935" i="16" s="1"/>
  <c r="C935" i="16"/>
  <c r="E943" i="16"/>
  <c r="F943" i="16" s="1"/>
  <c r="C943" i="16"/>
  <c r="E951" i="16"/>
  <c r="F951" i="16" s="1"/>
  <c r="C951" i="16"/>
  <c r="E959" i="16"/>
  <c r="F959" i="16" s="1"/>
  <c r="C959" i="16"/>
  <c r="E967" i="16"/>
  <c r="F967" i="16" s="1"/>
  <c r="C967" i="16"/>
  <c r="E975" i="16"/>
  <c r="F975" i="16" s="1"/>
  <c r="C975" i="16"/>
  <c r="E983" i="16"/>
  <c r="F983" i="16" s="1"/>
  <c r="C983" i="16"/>
  <c r="E991" i="16"/>
  <c r="F991" i="16" s="1"/>
  <c r="C991" i="16"/>
  <c r="E999" i="16"/>
  <c r="F999" i="16" s="1"/>
  <c r="C999" i="16"/>
  <c r="E1007" i="16"/>
  <c r="F1007" i="16" s="1"/>
  <c r="C1007" i="16"/>
  <c r="E1015" i="16"/>
  <c r="F1015" i="16" s="1"/>
  <c r="C1015" i="16"/>
  <c r="E1023" i="16"/>
  <c r="F1023" i="16" s="1"/>
  <c r="C1023" i="16"/>
  <c r="E1031" i="16"/>
  <c r="F1031" i="16" s="1"/>
  <c r="C1031" i="16"/>
  <c r="E1039" i="16"/>
  <c r="F1039" i="16" s="1"/>
  <c r="C1039" i="16"/>
  <c r="E1047" i="16"/>
  <c r="F1047" i="16" s="1"/>
  <c r="C1047" i="16"/>
  <c r="E1055" i="16"/>
  <c r="F1055" i="16" s="1"/>
  <c r="C1055" i="16"/>
  <c r="E1063" i="16"/>
  <c r="F1063" i="16" s="1"/>
  <c r="C1063" i="16"/>
  <c r="E1071" i="16"/>
  <c r="F1071" i="16" s="1"/>
  <c r="C1071" i="16"/>
  <c r="E1079" i="16"/>
  <c r="F1079" i="16" s="1"/>
  <c r="C1079" i="16"/>
  <c r="E1087" i="16"/>
  <c r="F1087" i="16" s="1"/>
  <c r="C1087" i="16"/>
  <c r="E1095" i="16"/>
  <c r="F1095" i="16" s="1"/>
  <c r="C1095" i="16"/>
  <c r="E1103" i="16"/>
  <c r="F1103" i="16" s="1"/>
  <c r="C1103" i="16"/>
  <c r="E1111" i="16"/>
  <c r="F1111" i="16" s="1"/>
  <c r="C1111" i="16"/>
  <c r="E1119" i="16"/>
  <c r="F1119" i="16" s="1"/>
  <c r="C1119" i="16"/>
  <c r="E1127" i="16"/>
  <c r="F1127" i="16" s="1"/>
  <c r="C1127" i="16"/>
  <c r="E1135" i="16"/>
  <c r="F1135" i="16" s="1"/>
  <c r="C1135" i="16"/>
  <c r="E1143" i="16"/>
  <c r="F1143" i="16" s="1"/>
  <c r="C1143" i="16"/>
  <c r="E1151" i="16"/>
  <c r="F1151" i="16" s="1"/>
  <c r="C1151" i="16"/>
  <c r="E1159" i="16"/>
  <c r="F1159" i="16" s="1"/>
  <c r="C1159" i="16"/>
  <c r="E1167" i="16"/>
  <c r="F1167" i="16" s="1"/>
  <c r="C1167" i="16"/>
  <c r="E1175" i="16"/>
  <c r="F1175" i="16" s="1"/>
  <c r="C1175" i="16"/>
  <c r="E1183" i="16"/>
  <c r="F1183" i="16" s="1"/>
  <c r="C1183" i="16"/>
  <c r="E1191" i="16"/>
  <c r="F1191" i="16" s="1"/>
  <c r="C1191" i="16"/>
  <c r="E1199" i="16"/>
  <c r="F1199" i="16" s="1"/>
  <c r="C1199" i="16"/>
  <c r="E1207" i="16"/>
  <c r="F1207" i="16" s="1"/>
  <c r="C1207" i="16"/>
  <c r="E1215" i="16"/>
  <c r="F1215" i="16" s="1"/>
  <c r="C1215" i="16"/>
  <c r="E1223" i="16"/>
  <c r="F1223" i="16" s="1"/>
  <c r="C1223" i="16"/>
  <c r="E1231" i="16"/>
  <c r="F1231" i="16" s="1"/>
  <c r="C1231" i="16"/>
  <c r="E1239" i="16"/>
  <c r="F1239" i="16" s="1"/>
  <c r="C1239" i="16"/>
  <c r="E1247" i="16"/>
  <c r="F1247" i="16" s="1"/>
  <c r="C1247" i="16"/>
  <c r="E1255" i="16"/>
  <c r="F1255" i="16" s="1"/>
  <c r="C1255" i="16"/>
  <c r="E1263" i="16"/>
  <c r="F1263" i="16" s="1"/>
  <c r="C1263" i="16"/>
  <c r="E1271" i="16"/>
  <c r="F1271" i="16" s="1"/>
  <c r="C1271" i="16"/>
  <c r="E1279" i="16"/>
  <c r="F1279" i="16" s="1"/>
  <c r="C1279" i="16"/>
  <c r="E1287" i="16"/>
  <c r="F1287" i="16" s="1"/>
  <c r="C1287" i="16"/>
  <c r="E1295" i="16"/>
  <c r="F1295" i="16" s="1"/>
  <c r="C1295" i="16"/>
  <c r="E1303" i="16"/>
  <c r="F1303" i="16" s="1"/>
  <c r="C1303" i="16"/>
  <c r="E1311" i="16"/>
  <c r="F1311" i="16" s="1"/>
  <c r="C1311" i="16"/>
  <c r="E1319" i="16"/>
  <c r="F1319" i="16" s="1"/>
  <c r="C1319" i="16"/>
  <c r="E1327" i="16"/>
  <c r="F1327" i="16" s="1"/>
  <c r="C1327" i="16"/>
  <c r="E1335" i="16"/>
  <c r="F1335" i="16" s="1"/>
  <c r="C1335" i="16"/>
  <c r="E1343" i="16"/>
  <c r="F1343" i="16" s="1"/>
  <c r="C1343" i="16"/>
  <c r="E1351" i="16"/>
  <c r="F1351" i="16" s="1"/>
  <c r="C1351" i="16"/>
  <c r="E1359" i="16"/>
  <c r="F1359" i="16" s="1"/>
  <c r="C1359" i="16"/>
  <c r="E1367" i="16"/>
  <c r="F1367" i="16" s="1"/>
  <c r="C1367" i="16"/>
  <c r="E1375" i="16"/>
  <c r="F1375" i="16" s="1"/>
  <c r="C1375" i="16"/>
  <c r="E1383" i="16"/>
  <c r="F1383" i="16" s="1"/>
  <c r="C1383" i="16"/>
  <c r="E1391" i="16"/>
  <c r="F1391" i="16" s="1"/>
  <c r="C1391" i="16"/>
  <c r="E1399" i="16"/>
  <c r="F1399" i="16" s="1"/>
  <c r="C1399" i="16"/>
  <c r="E1407" i="16"/>
  <c r="F1407" i="16" s="1"/>
  <c r="C1407" i="16"/>
  <c r="E1415" i="16"/>
  <c r="F1415" i="16" s="1"/>
  <c r="C1415" i="16"/>
  <c r="E1423" i="16"/>
  <c r="F1423" i="16" s="1"/>
  <c r="C1423" i="16"/>
  <c r="E1431" i="16"/>
  <c r="F1431" i="16" s="1"/>
  <c r="C1431" i="16"/>
  <c r="E1439" i="16"/>
  <c r="F1439" i="16" s="1"/>
  <c r="C1439" i="16"/>
  <c r="E1447" i="16"/>
  <c r="F1447" i="16" s="1"/>
  <c r="C1447" i="16"/>
  <c r="E1455" i="16"/>
  <c r="F1455" i="16" s="1"/>
  <c r="C1455" i="16"/>
  <c r="E1463" i="16"/>
  <c r="F1463" i="16" s="1"/>
  <c r="C1463" i="16"/>
  <c r="E1471" i="16"/>
  <c r="F1471" i="16" s="1"/>
  <c r="C1471" i="16"/>
  <c r="E1479" i="16"/>
  <c r="F1479" i="16" s="1"/>
  <c r="C1479" i="16"/>
  <c r="E1487" i="16"/>
  <c r="F1487" i="16" s="1"/>
  <c r="C1487" i="16"/>
  <c r="E1495" i="16"/>
  <c r="F1495" i="16" s="1"/>
  <c r="C1495" i="16"/>
  <c r="E1503" i="16"/>
  <c r="F1503" i="16" s="1"/>
  <c r="C1503" i="16"/>
  <c r="E1511" i="16"/>
  <c r="F1511" i="16" s="1"/>
  <c r="C1511" i="16"/>
  <c r="E1519" i="16"/>
  <c r="F1519" i="16" s="1"/>
  <c r="C1519" i="16"/>
  <c r="C1512" i="16"/>
  <c r="C1496" i="16"/>
  <c r="C1480" i="16"/>
  <c r="C1464" i="16"/>
  <c r="C1448" i="16"/>
  <c r="C1432" i="16"/>
  <c r="C1416" i="16"/>
  <c r="C1400" i="16"/>
  <c r="C1384" i="16"/>
  <c r="C1368" i="16"/>
  <c r="C1352" i="16"/>
  <c r="C1336" i="16"/>
  <c r="C1320" i="16"/>
  <c r="C1280" i="16"/>
  <c r="C1258" i="16"/>
  <c r="C1216" i="16"/>
  <c r="C1194" i="16"/>
  <c r="C1152" i="16"/>
  <c r="C1130" i="16"/>
  <c r="C1088" i="16"/>
  <c r="C1066" i="16"/>
  <c r="C1024" i="16"/>
  <c r="C1002" i="16"/>
  <c r="C960" i="16"/>
  <c r="C938" i="16"/>
  <c r="C896" i="16"/>
  <c r="C874" i="16"/>
  <c r="C832" i="16"/>
  <c r="C810" i="16"/>
  <c r="C768" i="16"/>
  <c r="C746" i="16"/>
  <c r="C704" i="16"/>
  <c r="C682" i="16"/>
  <c r="C653" i="16"/>
  <c r="C628" i="16"/>
  <c r="C599" i="16"/>
  <c r="C569" i="16"/>
  <c r="C543" i="16"/>
  <c r="C514" i="16"/>
  <c r="C458" i="16"/>
  <c r="C428" i="16"/>
  <c r="C397" i="16"/>
  <c r="C372" i="16"/>
  <c r="C341" i="16"/>
  <c r="C295" i="16"/>
  <c r="C257" i="16"/>
  <c r="C213" i="16"/>
  <c r="C167" i="16"/>
  <c r="C129" i="16"/>
  <c r="C65" i="16"/>
  <c r="E1461" i="16"/>
  <c r="F1461" i="16" s="1"/>
  <c r="E1333" i="16"/>
  <c r="F1333" i="16" s="1"/>
  <c r="E1205" i="16"/>
  <c r="F1205" i="16" s="1"/>
  <c r="E41" i="16"/>
  <c r="F41" i="16" s="1"/>
  <c r="F8" i="16"/>
  <c r="C8" i="16"/>
  <c r="E16" i="16"/>
  <c r="F16" i="16" s="1"/>
  <c r="C16" i="16"/>
  <c r="E24" i="16"/>
  <c r="F24" i="16" s="1"/>
  <c r="C24" i="16"/>
  <c r="C32" i="16"/>
  <c r="E32" i="16"/>
  <c r="F32" i="16" s="1"/>
  <c r="C40" i="16"/>
  <c r="E40" i="16"/>
  <c r="F40" i="16" s="1"/>
  <c r="E48" i="16"/>
  <c r="F48" i="16" s="1"/>
  <c r="C48" i="16"/>
  <c r="E56" i="16"/>
  <c r="F56" i="16" s="1"/>
  <c r="C56" i="16"/>
  <c r="C64" i="16"/>
  <c r="E64" i="16"/>
  <c r="F64" i="16" s="1"/>
  <c r="C72" i="16"/>
  <c r="E72" i="16"/>
  <c r="F72" i="16" s="1"/>
  <c r="E80" i="16"/>
  <c r="F80" i="16" s="1"/>
  <c r="C80" i="16"/>
  <c r="E88" i="16"/>
  <c r="F88" i="16" s="1"/>
  <c r="C88" i="16"/>
  <c r="C96" i="16"/>
  <c r="E96" i="16"/>
  <c r="F96" i="16" s="1"/>
  <c r="C104" i="16"/>
  <c r="E104" i="16"/>
  <c r="F104" i="16" s="1"/>
  <c r="E112" i="16"/>
  <c r="F112" i="16" s="1"/>
  <c r="C112" i="16"/>
  <c r="E120" i="16"/>
  <c r="F120" i="16" s="1"/>
  <c r="C120" i="16"/>
  <c r="C128" i="16"/>
  <c r="E128" i="16"/>
  <c r="F128" i="16" s="1"/>
  <c r="C136" i="16"/>
  <c r="E136" i="16"/>
  <c r="F136" i="16" s="1"/>
  <c r="E144" i="16"/>
  <c r="F144" i="16" s="1"/>
  <c r="C144" i="16"/>
  <c r="E152" i="16"/>
  <c r="F152" i="16" s="1"/>
  <c r="C152" i="16"/>
  <c r="C160" i="16"/>
  <c r="E160" i="16"/>
  <c r="F160" i="16" s="1"/>
  <c r="C168" i="16"/>
  <c r="E168" i="16"/>
  <c r="F168" i="16" s="1"/>
  <c r="E176" i="16"/>
  <c r="F176" i="16" s="1"/>
  <c r="C176" i="16"/>
  <c r="E184" i="16"/>
  <c r="F184" i="16" s="1"/>
  <c r="C184" i="16"/>
  <c r="C192" i="16"/>
  <c r="E192" i="16"/>
  <c r="F192" i="16" s="1"/>
  <c r="C200" i="16"/>
  <c r="E200" i="16"/>
  <c r="F200" i="16" s="1"/>
  <c r="E208" i="16"/>
  <c r="F208" i="16" s="1"/>
  <c r="C208" i="16"/>
  <c r="E216" i="16"/>
  <c r="F216" i="16" s="1"/>
  <c r="C216" i="16"/>
  <c r="C224" i="16"/>
  <c r="E224" i="16"/>
  <c r="F224" i="16" s="1"/>
  <c r="C232" i="16"/>
  <c r="E232" i="16"/>
  <c r="F232" i="16" s="1"/>
  <c r="E240" i="16"/>
  <c r="F240" i="16" s="1"/>
  <c r="C240" i="16"/>
  <c r="E248" i="16"/>
  <c r="F248" i="16" s="1"/>
  <c r="C248" i="16"/>
  <c r="C256" i="16"/>
  <c r="E256" i="16"/>
  <c r="F256" i="16" s="1"/>
  <c r="C264" i="16"/>
  <c r="E264" i="16"/>
  <c r="F264" i="16" s="1"/>
  <c r="E272" i="16"/>
  <c r="F272" i="16" s="1"/>
  <c r="C272" i="16"/>
  <c r="E280" i="16"/>
  <c r="F280" i="16" s="1"/>
  <c r="C280" i="16"/>
  <c r="C288" i="16"/>
  <c r="E288" i="16"/>
  <c r="F288" i="16" s="1"/>
  <c r="C296" i="16"/>
  <c r="E296" i="16"/>
  <c r="F296" i="16" s="1"/>
  <c r="E304" i="16"/>
  <c r="F304" i="16" s="1"/>
  <c r="C304" i="16"/>
  <c r="E312" i="16"/>
  <c r="F312" i="16" s="1"/>
  <c r="C312" i="16"/>
  <c r="C320" i="16"/>
  <c r="E320" i="16"/>
  <c r="F320" i="16" s="1"/>
  <c r="C328" i="16"/>
  <c r="E328" i="16"/>
  <c r="F328" i="16" s="1"/>
  <c r="E336" i="16"/>
  <c r="F336" i="16" s="1"/>
  <c r="C336" i="16"/>
  <c r="E344" i="16"/>
  <c r="F344" i="16" s="1"/>
  <c r="C344" i="16"/>
  <c r="C352" i="16"/>
  <c r="E352" i="16"/>
  <c r="F352" i="16" s="1"/>
  <c r="C360" i="16"/>
  <c r="E360" i="16"/>
  <c r="F360" i="16" s="1"/>
  <c r="E368" i="16"/>
  <c r="F368" i="16" s="1"/>
  <c r="C368" i="16"/>
  <c r="E376" i="16"/>
  <c r="F376" i="16" s="1"/>
  <c r="C376" i="16"/>
  <c r="C384" i="16"/>
  <c r="E384" i="16"/>
  <c r="F384" i="16" s="1"/>
  <c r="C392" i="16"/>
  <c r="E392" i="16"/>
  <c r="F392" i="16" s="1"/>
  <c r="E400" i="16"/>
  <c r="F400" i="16" s="1"/>
  <c r="C400" i="16"/>
  <c r="C408" i="16"/>
  <c r="E408" i="16"/>
  <c r="F408" i="16" s="1"/>
  <c r="E416" i="16"/>
  <c r="F416" i="16" s="1"/>
  <c r="C416" i="16"/>
  <c r="E424" i="16"/>
  <c r="F424" i="16" s="1"/>
  <c r="C424" i="16"/>
  <c r="C432" i="16"/>
  <c r="E432" i="16"/>
  <c r="F432" i="16" s="1"/>
  <c r="E440" i="16"/>
  <c r="F440" i="16" s="1"/>
  <c r="C440" i="16"/>
  <c r="C448" i="16"/>
  <c r="E448" i="16"/>
  <c r="F448" i="16" s="1"/>
  <c r="C456" i="16"/>
  <c r="E456" i="16"/>
  <c r="F456" i="16" s="1"/>
  <c r="E464" i="16"/>
  <c r="F464" i="16" s="1"/>
  <c r="C464" i="16"/>
  <c r="C472" i="16"/>
  <c r="E472" i="16"/>
  <c r="F472" i="16" s="1"/>
  <c r="E480" i="16"/>
  <c r="F480" i="16" s="1"/>
  <c r="C480" i="16"/>
  <c r="E488" i="16"/>
  <c r="F488" i="16" s="1"/>
  <c r="C488" i="16"/>
  <c r="C496" i="16"/>
  <c r="E496" i="16"/>
  <c r="F496" i="16" s="1"/>
  <c r="E504" i="16"/>
  <c r="F504" i="16" s="1"/>
  <c r="C504" i="16"/>
  <c r="C512" i="16"/>
  <c r="E512" i="16"/>
  <c r="F512" i="16" s="1"/>
  <c r="C520" i="16"/>
  <c r="E520" i="16"/>
  <c r="F520" i="16" s="1"/>
  <c r="E528" i="16"/>
  <c r="F528" i="16" s="1"/>
  <c r="C528" i="16"/>
  <c r="C536" i="16"/>
  <c r="E536" i="16"/>
  <c r="F536" i="16" s="1"/>
  <c r="E544" i="16"/>
  <c r="F544" i="16" s="1"/>
  <c r="C544" i="16"/>
  <c r="E552" i="16"/>
  <c r="F552" i="16" s="1"/>
  <c r="C552" i="16"/>
  <c r="C560" i="16"/>
  <c r="E560" i="16"/>
  <c r="F560" i="16" s="1"/>
  <c r="E568" i="16"/>
  <c r="F568" i="16" s="1"/>
  <c r="C568" i="16"/>
  <c r="C576" i="16"/>
  <c r="E576" i="16"/>
  <c r="F576" i="16" s="1"/>
  <c r="C584" i="16"/>
  <c r="E584" i="16"/>
  <c r="F584" i="16" s="1"/>
  <c r="E592" i="16"/>
  <c r="F592" i="16" s="1"/>
  <c r="C592" i="16"/>
  <c r="C600" i="16"/>
  <c r="E600" i="16"/>
  <c r="F600" i="16" s="1"/>
  <c r="E608" i="16"/>
  <c r="F608" i="16" s="1"/>
  <c r="C608" i="16"/>
  <c r="C616" i="16"/>
  <c r="E616" i="16"/>
  <c r="F616" i="16" s="1"/>
  <c r="E624" i="16"/>
  <c r="F624" i="16" s="1"/>
  <c r="C624" i="16"/>
  <c r="C632" i="16"/>
  <c r="E632" i="16"/>
  <c r="F632" i="16" s="1"/>
  <c r="E640" i="16"/>
  <c r="F640" i="16" s="1"/>
  <c r="C640" i="16"/>
  <c r="C648" i="16"/>
  <c r="E648" i="16"/>
  <c r="F648" i="16" s="1"/>
  <c r="E656" i="16"/>
  <c r="F656" i="16" s="1"/>
  <c r="C656" i="16"/>
  <c r="C664" i="16"/>
  <c r="E664" i="16"/>
  <c r="F664" i="16" s="1"/>
  <c r="E672" i="16"/>
  <c r="F672" i="16" s="1"/>
  <c r="C672" i="16"/>
  <c r="C1445" i="16"/>
  <c r="C1429" i="16"/>
  <c r="C1413" i="16"/>
  <c r="C1317" i="16"/>
  <c r="C1298" i="16"/>
  <c r="C1256" i="16"/>
  <c r="C1234" i="16"/>
  <c r="C1192" i="16"/>
  <c r="C1170" i="16"/>
  <c r="C1128" i="16"/>
  <c r="C1106" i="16"/>
  <c r="C1064" i="16"/>
  <c r="C1042" i="16"/>
  <c r="C1000" i="16"/>
  <c r="C978" i="16"/>
  <c r="C936" i="16"/>
  <c r="C914" i="16"/>
  <c r="C872" i="16"/>
  <c r="C850" i="16"/>
  <c r="C808" i="16"/>
  <c r="C786" i="16"/>
  <c r="C744" i="16"/>
  <c r="C722" i="16"/>
  <c r="C680" i="16"/>
  <c r="C621" i="16"/>
  <c r="C596" i="16"/>
  <c r="C567" i="16"/>
  <c r="C537" i="16"/>
  <c r="C511" i="16"/>
  <c r="C482" i="16"/>
  <c r="C426" i="16"/>
  <c r="C396" i="16"/>
  <c r="C365" i="16"/>
  <c r="C337" i="16"/>
  <c r="C293" i="16"/>
  <c r="C247" i="16"/>
  <c r="C209" i="16"/>
  <c r="C165" i="16"/>
  <c r="C119" i="16"/>
  <c r="C49" i="16"/>
  <c r="E1189" i="16"/>
  <c r="F1189" i="16" s="1"/>
  <c r="C9" i="16"/>
  <c r="E9" i="16"/>
  <c r="F9" i="16" s="1"/>
  <c r="E25" i="16"/>
  <c r="F25" i="16" s="1"/>
  <c r="C25" i="16"/>
  <c r="E57" i="16"/>
  <c r="F57" i="16" s="1"/>
  <c r="C57" i="16"/>
  <c r="E73" i="16"/>
  <c r="F73" i="16" s="1"/>
  <c r="C73" i="16"/>
  <c r="E89" i="16"/>
  <c r="F89" i="16" s="1"/>
  <c r="C89" i="16"/>
  <c r="E105" i="16"/>
  <c r="F105" i="16" s="1"/>
  <c r="C105" i="16"/>
  <c r="E121" i="16"/>
  <c r="F121" i="16" s="1"/>
  <c r="C121" i="16"/>
  <c r="E137" i="16"/>
  <c r="F137" i="16" s="1"/>
  <c r="C137" i="16"/>
  <c r="E153" i="16"/>
  <c r="F153" i="16" s="1"/>
  <c r="C153" i="16"/>
  <c r="E169" i="16"/>
  <c r="F169" i="16" s="1"/>
  <c r="C169" i="16"/>
  <c r="E185" i="16"/>
  <c r="F185" i="16" s="1"/>
  <c r="C185" i="16"/>
  <c r="C201" i="16"/>
  <c r="E201" i="16"/>
  <c r="F201" i="16" s="1"/>
  <c r="E217" i="16"/>
  <c r="F217" i="16" s="1"/>
  <c r="C217" i="16"/>
  <c r="C233" i="16"/>
  <c r="E233" i="16"/>
  <c r="F233" i="16" s="1"/>
  <c r="E249" i="16"/>
  <c r="F249" i="16" s="1"/>
  <c r="C249" i="16"/>
  <c r="C265" i="16"/>
  <c r="E265" i="16"/>
  <c r="F265" i="16" s="1"/>
  <c r="E281" i="16"/>
  <c r="F281" i="16" s="1"/>
  <c r="C281" i="16"/>
  <c r="E313" i="16"/>
  <c r="F313" i="16" s="1"/>
  <c r="C313" i="16"/>
  <c r="E329" i="16"/>
  <c r="F329" i="16" s="1"/>
  <c r="C329" i="16"/>
  <c r="E345" i="16"/>
  <c r="F345" i="16" s="1"/>
  <c r="C345" i="16"/>
  <c r="E353" i="16"/>
  <c r="F353" i="16" s="1"/>
  <c r="C353" i="16"/>
  <c r="E361" i="16"/>
  <c r="F361" i="16" s="1"/>
  <c r="C361" i="16"/>
  <c r="E369" i="16"/>
  <c r="F369" i="16" s="1"/>
  <c r="C369" i="16"/>
  <c r="E385" i="16"/>
  <c r="F385" i="16" s="1"/>
  <c r="C385" i="16"/>
  <c r="E393" i="16"/>
  <c r="F393" i="16" s="1"/>
  <c r="C393" i="16"/>
  <c r="E401" i="16"/>
  <c r="F401" i="16" s="1"/>
  <c r="C401" i="16"/>
  <c r="E417" i="16"/>
  <c r="F417" i="16" s="1"/>
  <c r="C417" i="16"/>
  <c r="E425" i="16"/>
  <c r="F425" i="16" s="1"/>
  <c r="C425" i="16"/>
  <c r="E433" i="16"/>
  <c r="F433" i="16" s="1"/>
  <c r="C433" i="16"/>
  <c r="E449" i="16"/>
  <c r="F449" i="16" s="1"/>
  <c r="C449" i="16"/>
  <c r="E457" i="16"/>
  <c r="F457" i="16" s="1"/>
  <c r="C457" i="16"/>
  <c r="E465" i="16"/>
  <c r="F465" i="16" s="1"/>
  <c r="C465" i="16"/>
  <c r="E481" i="16"/>
  <c r="F481" i="16" s="1"/>
  <c r="C481" i="16"/>
  <c r="E489" i="16"/>
  <c r="F489" i="16" s="1"/>
  <c r="C489" i="16"/>
  <c r="E513" i="16"/>
  <c r="F513" i="16" s="1"/>
  <c r="C513" i="16"/>
  <c r="E521" i="16"/>
  <c r="F521" i="16" s="1"/>
  <c r="C521" i="16"/>
  <c r="E529" i="16"/>
  <c r="F529" i="16" s="1"/>
  <c r="C529" i="16"/>
  <c r="E545" i="16"/>
  <c r="F545" i="16" s="1"/>
  <c r="C545" i="16"/>
  <c r="E553" i="16"/>
  <c r="F553" i="16" s="1"/>
  <c r="C553" i="16"/>
  <c r="E561" i="16"/>
  <c r="F561" i="16" s="1"/>
  <c r="C561" i="16"/>
  <c r="E577" i="16"/>
  <c r="F577" i="16" s="1"/>
  <c r="C577" i="16"/>
  <c r="E585" i="16"/>
  <c r="F585" i="16" s="1"/>
  <c r="C585" i="16"/>
  <c r="E593" i="16"/>
  <c r="F593" i="16" s="1"/>
  <c r="C593" i="16"/>
  <c r="E609" i="16"/>
  <c r="F609" i="16" s="1"/>
  <c r="C609" i="16"/>
  <c r="E617" i="16"/>
  <c r="F617" i="16" s="1"/>
  <c r="C617" i="16"/>
  <c r="E625" i="16"/>
  <c r="F625" i="16" s="1"/>
  <c r="C625" i="16"/>
  <c r="E641" i="16"/>
  <c r="F641" i="16" s="1"/>
  <c r="C641" i="16"/>
  <c r="E649" i="16"/>
  <c r="F649" i="16" s="1"/>
  <c r="C649" i="16"/>
  <c r="E657" i="16"/>
  <c r="F657" i="16" s="1"/>
  <c r="C657" i="16"/>
  <c r="E673" i="16"/>
  <c r="F673" i="16" s="1"/>
  <c r="C673" i="16"/>
  <c r="E681" i="16"/>
  <c r="F681" i="16" s="1"/>
  <c r="C681" i="16"/>
  <c r="E689" i="16"/>
  <c r="F689" i="16" s="1"/>
  <c r="C689" i="16"/>
  <c r="E697" i="16"/>
  <c r="F697" i="16" s="1"/>
  <c r="C697" i="16"/>
  <c r="E705" i="16"/>
  <c r="F705" i="16" s="1"/>
  <c r="C705" i="16"/>
  <c r="E713" i="16"/>
  <c r="F713" i="16" s="1"/>
  <c r="C713" i="16"/>
  <c r="E721" i="16"/>
  <c r="F721" i="16" s="1"/>
  <c r="C721" i="16"/>
  <c r="E729" i="16"/>
  <c r="F729" i="16" s="1"/>
  <c r="C729" i="16"/>
  <c r="E737" i="16"/>
  <c r="F737" i="16" s="1"/>
  <c r="C737" i="16"/>
  <c r="E745" i="16"/>
  <c r="F745" i="16" s="1"/>
  <c r="C745" i="16"/>
  <c r="E753" i="16"/>
  <c r="F753" i="16" s="1"/>
  <c r="C753" i="16"/>
  <c r="E761" i="16"/>
  <c r="F761" i="16" s="1"/>
  <c r="C761" i="16"/>
  <c r="E769" i="16"/>
  <c r="F769" i="16" s="1"/>
  <c r="C769" i="16"/>
  <c r="E777" i="16"/>
  <c r="F777" i="16" s="1"/>
  <c r="C777" i="16"/>
  <c r="E785" i="16"/>
  <c r="F785" i="16" s="1"/>
  <c r="C785" i="16"/>
  <c r="E793" i="16"/>
  <c r="F793" i="16" s="1"/>
  <c r="C793" i="16"/>
  <c r="E801" i="16"/>
  <c r="F801" i="16" s="1"/>
  <c r="C801" i="16"/>
  <c r="E809" i="16"/>
  <c r="F809" i="16" s="1"/>
  <c r="C809" i="16"/>
  <c r="E817" i="16"/>
  <c r="F817" i="16" s="1"/>
  <c r="C817" i="16"/>
  <c r="E825" i="16"/>
  <c r="F825" i="16" s="1"/>
  <c r="C825" i="16"/>
  <c r="E833" i="16"/>
  <c r="F833" i="16" s="1"/>
  <c r="C833" i="16"/>
  <c r="E841" i="16"/>
  <c r="F841" i="16" s="1"/>
  <c r="C841" i="16"/>
  <c r="E849" i="16"/>
  <c r="F849" i="16" s="1"/>
  <c r="C849" i="16"/>
  <c r="E857" i="16"/>
  <c r="F857" i="16" s="1"/>
  <c r="C857" i="16"/>
  <c r="E865" i="16"/>
  <c r="F865" i="16" s="1"/>
  <c r="C865" i="16"/>
  <c r="E873" i="16"/>
  <c r="F873" i="16" s="1"/>
  <c r="C873" i="16"/>
  <c r="E881" i="16"/>
  <c r="F881" i="16" s="1"/>
  <c r="C881" i="16"/>
  <c r="E889" i="16"/>
  <c r="F889" i="16" s="1"/>
  <c r="C889" i="16"/>
  <c r="E897" i="16"/>
  <c r="F897" i="16" s="1"/>
  <c r="C897" i="16"/>
  <c r="E905" i="16"/>
  <c r="F905" i="16" s="1"/>
  <c r="C905" i="16"/>
  <c r="E913" i="16"/>
  <c r="F913" i="16" s="1"/>
  <c r="C913" i="16"/>
  <c r="E921" i="16"/>
  <c r="F921" i="16" s="1"/>
  <c r="C921" i="16"/>
  <c r="E929" i="16"/>
  <c r="F929" i="16" s="1"/>
  <c r="C929" i="16"/>
  <c r="E937" i="16"/>
  <c r="F937" i="16" s="1"/>
  <c r="C937" i="16"/>
  <c r="E945" i="16"/>
  <c r="F945" i="16" s="1"/>
  <c r="C945" i="16"/>
  <c r="E953" i="16"/>
  <c r="F953" i="16" s="1"/>
  <c r="C953" i="16"/>
  <c r="E961" i="16"/>
  <c r="F961" i="16" s="1"/>
  <c r="C961" i="16"/>
  <c r="E969" i="16"/>
  <c r="F969" i="16" s="1"/>
  <c r="C969" i="16"/>
  <c r="E977" i="16"/>
  <c r="F977" i="16" s="1"/>
  <c r="C977" i="16"/>
  <c r="E985" i="16"/>
  <c r="F985" i="16" s="1"/>
  <c r="C985" i="16"/>
  <c r="E993" i="16"/>
  <c r="F993" i="16" s="1"/>
  <c r="C993" i="16"/>
  <c r="E1001" i="16"/>
  <c r="F1001" i="16" s="1"/>
  <c r="C1001" i="16"/>
  <c r="E1009" i="16"/>
  <c r="F1009" i="16" s="1"/>
  <c r="C1009" i="16"/>
  <c r="E1017" i="16"/>
  <c r="F1017" i="16" s="1"/>
  <c r="C1017" i="16"/>
  <c r="E1025" i="16"/>
  <c r="F1025" i="16" s="1"/>
  <c r="C1025" i="16"/>
  <c r="E1033" i="16"/>
  <c r="F1033" i="16" s="1"/>
  <c r="C1033" i="16"/>
  <c r="C1041" i="16"/>
  <c r="E1041" i="16"/>
  <c r="F1041" i="16" s="1"/>
  <c r="E1049" i="16"/>
  <c r="F1049" i="16" s="1"/>
  <c r="C1049" i="16"/>
  <c r="C1057" i="16"/>
  <c r="E1057" i="16"/>
  <c r="F1057" i="16" s="1"/>
  <c r="C1065" i="16"/>
  <c r="E1065" i="16"/>
  <c r="F1065" i="16" s="1"/>
  <c r="C1073" i="16"/>
  <c r="E1073" i="16"/>
  <c r="F1073" i="16" s="1"/>
  <c r="C1081" i="16"/>
  <c r="E1081" i="16"/>
  <c r="F1081" i="16" s="1"/>
  <c r="C1097" i="16"/>
  <c r="E1097" i="16"/>
  <c r="F1097" i="16" s="1"/>
  <c r="C1105" i="16"/>
  <c r="E1105" i="16"/>
  <c r="F1105" i="16" s="1"/>
  <c r="C1113" i="16"/>
  <c r="E1113" i="16"/>
  <c r="F1113" i="16" s="1"/>
  <c r="C1121" i="16"/>
  <c r="E1121" i="16"/>
  <c r="F1121" i="16" s="1"/>
  <c r="C1129" i="16"/>
  <c r="E1129" i="16"/>
  <c r="F1129" i="16" s="1"/>
  <c r="C1137" i="16"/>
  <c r="E1137" i="16"/>
  <c r="F1137" i="16" s="1"/>
  <c r="C1145" i="16"/>
  <c r="E1145" i="16"/>
  <c r="F1145" i="16" s="1"/>
  <c r="C1153" i="16"/>
  <c r="E1153" i="16"/>
  <c r="F1153" i="16" s="1"/>
  <c r="C1161" i="16"/>
  <c r="E1161" i="16"/>
  <c r="F1161" i="16" s="1"/>
  <c r="C1169" i="16"/>
  <c r="E1169" i="16"/>
  <c r="F1169" i="16" s="1"/>
  <c r="C1177" i="16"/>
  <c r="E1177" i="16"/>
  <c r="F1177" i="16" s="1"/>
  <c r="C1185" i="16"/>
  <c r="E1185" i="16"/>
  <c r="F1185" i="16" s="1"/>
  <c r="C1193" i="16"/>
  <c r="E1193" i="16"/>
  <c r="F1193" i="16" s="1"/>
  <c r="C1201" i="16"/>
  <c r="E1201" i="16"/>
  <c r="F1201" i="16" s="1"/>
  <c r="C1209" i="16"/>
  <c r="E1209" i="16"/>
  <c r="F1209" i="16" s="1"/>
  <c r="C1217" i="16"/>
  <c r="E1217" i="16"/>
  <c r="F1217" i="16" s="1"/>
  <c r="C1225" i="16"/>
  <c r="E1225" i="16"/>
  <c r="F1225" i="16" s="1"/>
  <c r="C1233" i="16"/>
  <c r="E1233" i="16"/>
  <c r="F1233" i="16" s="1"/>
  <c r="C1241" i="16"/>
  <c r="E1241" i="16"/>
  <c r="F1241" i="16" s="1"/>
  <c r="C1249" i="16"/>
  <c r="E1249" i="16"/>
  <c r="F1249" i="16" s="1"/>
  <c r="C1257" i="16"/>
  <c r="E1257" i="16"/>
  <c r="F1257" i="16" s="1"/>
  <c r="C1265" i="16"/>
  <c r="E1265" i="16"/>
  <c r="F1265" i="16" s="1"/>
  <c r="C1273" i="16"/>
  <c r="E1273" i="16"/>
  <c r="F1273" i="16" s="1"/>
  <c r="C1281" i="16"/>
  <c r="E1281" i="16"/>
  <c r="F1281" i="16" s="1"/>
  <c r="C1289" i="16"/>
  <c r="E1289" i="16"/>
  <c r="F1289" i="16" s="1"/>
  <c r="C1297" i="16"/>
  <c r="E1297" i="16"/>
  <c r="F1297" i="16" s="1"/>
  <c r="C1305" i="16"/>
  <c r="E1305" i="16"/>
  <c r="F1305" i="16" s="1"/>
  <c r="C1313" i="16"/>
  <c r="E1313" i="16"/>
  <c r="F1313" i="16" s="1"/>
  <c r="C1321" i="16"/>
  <c r="E1321" i="16"/>
  <c r="F1321" i="16" s="1"/>
  <c r="C1329" i="16"/>
  <c r="E1329" i="16"/>
  <c r="F1329" i="16" s="1"/>
  <c r="C1337" i="16"/>
  <c r="E1337" i="16"/>
  <c r="F1337" i="16" s="1"/>
  <c r="C1345" i="16"/>
  <c r="E1345" i="16"/>
  <c r="F1345" i="16" s="1"/>
  <c r="C1353" i="16"/>
  <c r="E1353" i="16"/>
  <c r="F1353" i="16" s="1"/>
  <c r="C1361" i="16"/>
  <c r="E1361" i="16"/>
  <c r="F1361" i="16" s="1"/>
  <c r="C1369" i="16"/>
  <c r="E1369" i="16"/>
  <c r="F1369" i="16" s="1"/>
  <c r="C1377" i="16"/>
  <c r="E1377" i="16"/>
  <c r="F1377" i="16" s="1"/>
  <c r="C1385" i="16"/>
  <c r="E1385" i="16"/>
  <c r="F1385" i="16" s="1"/>
  <c r="C1393" i="16"/>
  <c r="E1393" i="16"/>
  <c r="F1393" i="16" s="1"/>
  <c r="C1401" i="16"/>
  <c r="E1401" i="16"/>
  <c r="F1401" i="16" s="1"/>
  <c r="C1409" i="16"/>
  <c r="E1409" i="16"/>
  <c r="F1409" i="16" s="1"/>
  <c r="C1417" i="16"/>
  <c r="E1417" i="16"/>
  <c r="F1417" i="16" s="1"/>
  <c r="C1425" i="16"/>
  <c r="E1425" i="16"/>
  <c r="F1425" i="16" s="1"/>
  <c r="C1433" i="16"/>
  <c r="E1433" i="16"/>
  <c r="F1433" i="16" s="1"/>
  <c r="C1441" i="16"/>
  <c r="E1441" i="16"/>
  <c r="F1441" i="16" s="1"/>
  <c r="C1449" i="16"/>
  <c r="E1449" i="16"/>
  <c r="F1449" i="16" s="1"/>
  <c r="C1457" i="16"/>
  <c r="E1457" i="16"/>
  <c r="F1457" i="16" s="1"/>
  <c r="C1465" i="16"/>
  <c r="E1465" i="16"/>
  <c r="F1465" i="16" s="1"/>
  <c r="C1473" i="16"/>
  <c r="E1473" i="16"/>
  <c r="F1473" i="16" s="1"/>
  <c r="C1481" i="16"/>
  <c r="E1481" i="16"/>
  <c r="F1481" i="16" s="1"/>
  <c r="C1489" i="16"/>
  <c r="E1489" i="16"/>
  <c r="F1489" i="16" s="1"/>
  <c r="C1497" i="16"/>
  <c r="E1497" i="16"/>
  <c r="F1497" i="16" s="1"/>
  <c r="C1505" i="16"/>
  <c r="E1505" i="16"/>
  <c r="F1505" i="16" s="1"/>
  <c r="C1513" i="16"/>
  <c r="E1513" i="16"/>
  <c r="F1513" i="16" s="1"/>
  <c r="C1521" i="16"/>
  <c r="E1521" i="16"/>
  <c r="F1521" i="16" s="1"/>
  <c r="C1529" i="16"/>
  <c r="E1529" i="16"/>
  <c r="F1529" i="16" s="1"/>
  <c r="C1296" i="16"/>
  <c r="C1274" i="16"/>
  <c r="C1232" i="16"/>
  <c r="C1210" i="16"/>
  <c r="C1168" i="16"/>
  <c r="C1146" i="16"/>
  <c r="C1104" i="16"/>
  <c r="C1082" i="16"/>
  <c r="C1040" i="16"/>
  <c r="C1018" i="16"/>
  <c r="C976" i="16"/>
  <c r="C954" i="16"/>
  <c r="C912" i="16"/>
  <c r="C890" i="16"/>
  <c r="C848" i="16"/>
  <c r="C826" i="16"/>
  <c r="C784" i="16"/>
  <c r="C762" i="16"/>
  <c r="C720" i="16"/>
  <c r="C698" i="16"/>
  <c r="C650" i="16"/>
  <c r="C620" i="16"/>
  <c r="C589" i="16"/>
  <c r="C564" i="16"/>
  <c r="C535" i="16"/>
  <c r="C505" i="16"/>
  <c r="C479" i="16"/>
  <c r="C450" i="16"/>
  <c r="C394" i="16"/>
  <c r="C364" i="16"/>
  <c r="C327" i="16"/>
  <c r="C289" i="16"/>
  <c r="C245" i="16"/>
  <c r="C199" i="16"/>
  <c r="C161" i="16"/>
  <c r="C117" i="16"/>
  <c r="C33" i="16"/>
  <c r="E1301" i="16"/>
  <c r="F1301" i="16" s="1"/>
  <c r="E1173" i="16"/>
  <c r="F1173" i="16" s="1"/>
  <c r="E1493" i="14"/>
  <c r="F1493" i="14" s="1"/>
  <c r="E1511" i="14"/>
  <c r="F1511" i="14" s="1"/>
  <c r="E1529" i="14"/>
  <c r="F1529" i="14" s="1"/>
  <c r="E10" i="16"/>
  <c r="F10" i="16" s="1"/>
  <c r="C10" i="16"/>
  <c r="E18" i="16"/>
  <c r="F18" i="16" s="1"/>
  <c r="C18" i="16"/>
  <c r="E26" i="16"/>
  <c r="F26" i="16" s="1"/>
  <c r="C26" i="16"/>
  <c r="E34" i="16"/>
  <c r="F34" i="16" s="1"/>
  <c r="C34" i="16"/>
  <c r="E42" i="16"/>
  <c r="F42" i="16" s="1"/>
  <c r="C42" i="16"/>
  <c r="E50" i="16"/>
  <c r="F50" i="16" s="1"/>
  <c r="C50" i="16"/>
  <c r="E58" i="16"/>
  <c r="F58" i="16" s="1"/>
  <c r="C58" i="16"/>
  <c r="E66" i="16"/>
  <c r="F66" i="16" s="1"/>
  <c r="C66" i="16"/>
  <c r="E74" i="16"/>
  <c r="F74" i="16" s="1"/>
  <c r="C74" i="16"/>
  <c r="E82" i="16"/>
  <c r="F82" i="16" s="1"/>
  <c r="C82" i="16"/>
  <c r="E90" i="16"/>
  <c r="F90" i="16" s="1"/>
  <c r="C90" i="16"/>
  <c r="E98" i="16"/>
  <c r="F98" i="16" s="1"/>
  <c r="C98" i="16"/>
  <c r="E106" i="16"/>
  <c r="F106" i="16" s="1"/>
  <c r="C106" i="16"/>
  <c r="E114" i="16"/>
  <c r="F114" i="16" s="1"/>
  <c r="C114" i="16"/>
  <c r="E122" i="16"/>
  <c r="F122" i="16" s="1"/>
  <c r="C122" i="16"/>
  <c r="E130" i="16"/>
  <c r="F130" i="16" s="1"/>
  <c r="C130" i="16"/>
  <c r="E138" i="16"/>
  <c r="F138" i="16" s="1"/>
  <c r="C138" i="16"/>
  <c r="E146" i="16"/>
  <c r="F146" i="16" s="1"/>
  <c r="C146" i="16"/>
  <c r="E154" i="16"/>
  <c r="F154" i="16" s="1"/>
  <c r="C154" i="16"/>
  <c r="E162" i="16"/>
  <c r="F162" i="16" s="1"/>
  <c r="C162" i="16"/>
  <c r="E170" i="16"/>
  <c r="F170" i="16" s="1"/>
  <c r="C170" i="16"/>
  <c r="E178" i="16"/>
  <c r="F178" i="16" s="1"/>
  <c r="C178" i="16"/>
  <c r="E186" i="16"/>
  <c r="F186" i="16" s="1"/>
  <c r="C186" i="16"/>
  <c r="E194" i="16"/>
  <c r="F194" i="16" s="1"/>
  <c r="C194" i="16"/>
  <c r="E202" i="16"/>
  <c r="F202" i="16" s="1"/>
  <c r="C202" i="16"/>
  <c r="E210" i="16"/>
  <c r="F210" i="16" s="1"/>
  <c r="C210" i="16"/>
  <c r="E218" i="16"/>
  <c r="F218" i="16" s="1"/>
  <c r="C218" i="16"/>
  <c r="E226" i="16"/>
  <c r="F226" i="16" s="1"/>
  <c r="C226" i="16"/>
  <c r="E234" i="16"/>
  <c r="F234" i="16" s="1"/>
  <c r="C234" i="16"/>
  <c r="E242" i="16"/>
  <c r="F242" i="16" s="1"/>
  <c r="C242" i="16"/>
  <c r="E250" i="16"/>
  <c r="F250" i="16" s="1"/>
  <c r="C250" i="16"/>
  <c r="E258" i="16"/>
  <c r="F258" i="16" s="1"/>
  <c r="C258" i="16"/>
  <c r="E266" i="16"/>
  <c r="F266" i="16" s="1"/>
  <c r="C266" i="16"/>
  <c r="E274" i="16"/>
  <c r="F274" i="16" s="1"/>
  <c r="C274" i="16"/>
  <c r="E282" i="16"/>
  <c r="F282" i="16" s="1"/>
  <c r="C282" i="16"/>
  <c r="E290" i="16"/>
  <c r="F290" i="16" s="1"/>
  <c r="C290" i="16"/>
  <c r="E298" i="16"/>
  <c r="F298" i="16" s="1"/>
  <c r="C298" i="16"/>
  <c r="E306" i="16"/>
  <c r="F306" i="16" s="1"/>
  <c r="C306" i="16"/>
  <c r="E314" i="16"/>
  <c r="F314" i="16" s="1"/>
  <c r="C314" i="16"/>
  <c r="E322" i="16"/>
  <c r="F322" i="16" s="1"/>
  <c r="C322" i="16"/>
  <c r="E330" i="16"/>
  <c r="F330" i="16" s="1"/>
  <c r="C330" i="16"/>
  <c r="E338" i="16"/>
  <c r="F338" i="16" s="1"/>
  <c r="C338" i="16"/>
  <c r="E346" i="16"/>
  <c r="F346" i="16" s="1"/>
  <c r="C346" i="16"/>
  <c r="E370" i="16"/>
  <c r="F370" i="16" s="1"/>
  <c r="C370" i="16"/>
  <c r="E378" i="16"/>
  <c r="F378" i="16" s="1"/>
  <c r="C378" i="16"/>
  <c r="E402" i="16"/>
  <c r="F402" i="16" s="1"/>
  <c r="C402" i="16"/>
  <c r="E410" i="16"/>
  <c r="F410" i="16" s="1"/>
  <c r="C410" i="16"/>
  <c r="E434" i="16"/>
  <c r="F434" i="16" s="1"/>
  <c r="C434" i="16"/>
  <c r="E442" i="16"/>
  <c r="F442" i="16" s="1"/>
  <c r="C442" i="16"/>
  <c r="E466" i="16"/>
  <c r="F466" i="16" s="1"/>
  <c r="C466" i="16"/>
  <c r="E474" i="16"/>
  <c r="F474" i="16" s="1"/>
  <c r="C474" i="16"/>
  <c r="E498" i="16"/>
  <c r="F498" i="16" s="1"/>
  <c r="C498" i="16"/>
  <c r="E506" i="16"/>
  <c r="F506" i="16" s="1"/>
  <c r="C506" i="16"/>
  <c r="E530" i="16"/>
  <c r="F530" i="16" s="1"/>
  <c r="C530" i="16"/>
  <c r="E538" i="16"/>
  <c r="F538" i="16" s="1"/>
  <c r="C538" i="16"/>
  <c r="E562" i="16"/>
  <c r="F562" i="16" s="1"/>
  <c r="C562" i="16"/>
  <c r="E570" i="16"/>
  <c r="F570" i="16" s="1"/>
  <c r="C570" i="16"/>
  <c r="E594" i="16"/>
  <c r="F594" i="16" s="1"/>
  <c r="C594" i="16"/>
  <c r="E602" i="16"/>
  <c r="F602" i="16" s="1"/>
  <c r="C602" i="16"/>
  <c r="E626" i="16"/>
  <c r="F626" i="16" s="1"/>
  <c r="C626" i="16"/>
  <c r="E634" i="16"/>
  <c r="F634" i="16" s="1"/>
  <c r="C634" i="16"/>
  <c r="E658" i="16"/>
  <c r="F658" i="16" s="1"/>
  <c r="C658" i="16"/>
  <c r="E666" i="16"/>
  <c r="F666" i="16" s="1"/>
  <c r="C666" i="16"/>
  <c r="C1522" i="16"/>
  <c r="C1506" i="16"/>
  <c r="C1490" i="16"/>
  <c r="C1474" i="16"/>
  <c r="C1458" i="16"/>
  <c r="C1442" i="16"/>
  <c r="C1426" i="16"/>
  <c r="C1410" i="16"/>
  <c r="C1394" i="16"/>
  <c r="C1378" i="16"/>
  <c r="C1362" i="16"/>
  <c r="C1346" i="16"/>
  <c r="C1330" i="16"/>
  <c r="C1314" i="16"/>
  <c r="C1272" i="16"/>
  <c r="C1250" i="16"/>
  <c r="C1208" i="16"/>
  <c r="C1186" i="16"/>
  <c r="C1144" i="16"/>
  <c r="C1122" i="16"/>
  <c r="C1080" i="16"/>
  <c r="C1058" i="16"/>
  <c r="C1016" i="16"/>
  <c r="C994" i="16"/>
  <c r="C952" i="16"/>
  <c r="C930" i="16"/>
  <c r="C888" i="16"/>
  <c r="C866" i="16"/>
  <c r="C824" i="16"/>
  <c r="C802" i="16"/>
  <c r="C760" i="16"/>
  <c r="C738" i="16"/>
  <c r="C696" i="16"/>
  <c r="C674" i="16"/>
  <c r="C618" i="16"/>
  <c r="C588" i="16"/>
  <c r="C557" i="16"/>
  <c r="C532" i="16"/>
  <c r="C503" i="16"/>
  <c r="C473" i="16"/>
  <c r="C447" i="16"/>
  <c r="C418" i="16"/>
  <c r="C362" i="16"/>
  <c r="C325" i="16"/>
  <c r="C279" i="16"/>
  <c r="C241" i="16"/>
  <c r="C197" i="16"/>
  <c r="C151" i="16"/>
  <c r="C113" i="16"/>
  <c r="C17" i="16"/>
  <c r="E1285" i="16"/>
  <c r="F1285" i="16" s="1"/>
  <c r="E1157" i="16"/>
  <c r="F1157" i="16" s="1"/>
  <c r="E908" i="16"/>
  <c r="F908" i="16" s="1"/>
  <c r="C1524" i="16"/>
  <c r="E695" i="14"/>
  <c r="F695" i="14" s="1"/>
  <c r="C695" i="14"/>
  <c r="C707" i="14"/>
  <c r="E707" i="14"/>
  <c r="F707" i="14" s="1"/>
  <c r="C256" i="14"/>
  <c r="E265" i="14"/>
  <c r="F265" i="14" s="1"/>
  <c r="C272" i="14"/>
  <c r="E281" i="14"/>
  <c r="F281" i="14" s="1"/>
  <c r="C288" i="14"/>
  <c r="E297" i="14"/>
  <c r="F297" i="14" s="1"/>
  <c r="C304" i="14"/>
  <c r="E313" i="14"/>
  <c r="F313" i="14" s="1"/>
  <c r="C320" i="14"/>
  <c r="E329" i="14"/>
  <c r="F329" i="14" s="1"/>
  <c r="C336" i="14"/>
  <c r="E345" i="14"/>
  <c r="F345" i="14" s="1"/>
  <c r="C352" i="14"/>
  <c r="C364" i="14"/>
  <c r="C372" i="14"/>
  <c r="C380" i="14"/>
  <c r="C388" i="14"/>
  <c r="C396" i="14"/>
  <c r="C404" i="14"/>
  <c r="C412" i="14"/>
  <c r="C588" i="14"/>
  <c r="E588" i="14"/>
  <c r="F588" i="14" s="1"/>
  <c r="C596" i="14"/>
  <c r="E596" i="14"/>
  <c r="F596" i="14" s="1"/>
  <c r="C660" i="14"/>
  <c r="E660" i="14"/>
  <c r="F660" i="14" s="1"/>
  <c r="C636" i="14"/>
  <c r="E636" i="14"/>
  <c r="F636" i="14" s="1"/>
  <c r="E687" i="14"/>
  <c r="F687" i="14" s="1"/>
  <c r="C687" i="14"/>
  <c r="E720" i="14"/>
  <c r="F720" i="14" s="1"/>
  <c r="C720" i="14"/>
  <c r="C620" i="14"/>
  <c r="E620" i="14"/>
  <c r="F620" i="14" s="1"/>
  <c r="C684" i="14"/>
  <c r="E684" i="14"/>
  <c r="F684" i="14" s="1"/>
  <c r="E261" i="14"/>
  <c r="F261" i="14" s="1"/>
  <c r="E277" i="14"/>
  <c r="F277" i="14" s="1"/>
  <c r="E293" i="14"/>
  <c r="F293" i="14" s="1"/>
  <c r="E309" i="14"/>
  <c r="F309" i="14" s="1"/>
  <c r="E325" i="14"/>
  <c r="F325" i="14" s="1"/>
  <c r="E341" i="14"/>
  <c r="F341" i="14" s="1"/>
  <c r="E357" i="14"/>
  <c r="F357" i="14" s="1"/>
  <c r="E545" i="14"/>
  <c r="F545" i="14" s="1"/>
  <c r="C545" i="14"/>
  <c r="C580" i="14"/>
  <c r="E580" i="14"/>
  <c r="F580" i="14" s="1"/>
  <c r="C644" i="14"/>
  <c r="E644" i="14"/>
  <c r="F644" i="14" s="1"/>
  <c r="C554" i="14"/>
  <c r="E554" i="14"/>
  <c r="F554" i="14" s="1"/>
  <c r="C604" i="14"/>
  <c r="E604" i="14"/>
  <c r="F604" i="14" s="1"/>
  <c r="C668" i="14"/>
  <c r="E668" i="14"/>
  <c r="F668" i="14" s="1"/>
  <c r="E257" i="14"/>
  <c r="F257" i="14" s="1"/>
  <c r="C264" i="14"/>
  <c r="E273" i="14"/>
  <c r="F273" i="14" s="1"/>
  <c r="C280" i="14"/>
  <c r="E289" i="14"/>
  <c r="F289" i="14" s="1"/>
  <c r="C296" i="14"/>
  <c r="E305" i="14"/>
  <c r="F305" i="14" s="1"/>
  <c r="C312" i="14"/>
  <c r="E321" i="14"/>
  <c r="F321" i="14" s="1"/>
  <c r="C328" i="14"/>
  <c r="E337" i="14"/>
  <c r="F337" i="14" s="1"/>
  <c r="C344" i="14"/>
  <c r="E353" i="14"/>
  <c r="F353" i="14" s="1"/>
  <c r="C360" i="14"/>
  <c r="C368" i="14"/>
  <c r="C376" i="14"/>
  <c r="C384" i="14"/>
  <c r="C392" i="14"/>
  <c r="C400" i="14"/>
  <c r="C408" i="14"/>
  <c r="C416" i="14"/>
  <c r="C572" i="14"/>
  <c r="E572" i="14"/>
  <c r="F572" i="14" s="1"/>
  <c r="C628" i="14"/>
  <c r="E628" i="14"/>
  <c r="F628" i="14" s="1"/>
  <c r="C652" i="14"/>
  <c r="E652" i="14"/>
  <c r="F652" i="14" s="1"/>
  <c r="C564" i="14"/>
  <c r="E564" i="14"/>
  <c r="F564" i="14" s="1"/>
  <c r="C612" i="14"/>
  <c r="E612" i="14"/>
  <c r="F612" i="14" s="1"/>
  <c r="C676" i="14"/>
  <c r="E676" i="14"/>
  <c r="F676" i="14" s="1"/>
  <c r="C850" i="14"/>
  <c r="E850" i="14"/>
  <c r="F850" i="14" s="1"/>
  <c r="E907" i="14"/>
  <c r="F907" i="14" s="1"/>
  <c r="C907" i="14"/>
  <c r="C543" i="14"/>
  <c r="E552" i="14"/>
  <c r="F552" i="14" s="1"/>
  <c r="C559" i="14"/>
  <c r="C567" i="14"/>
  <c r="C575" i="14"/>
  <c r="C583" i="14"/>
  <c r="C591" i="14"/>
  <c r="C709" i="14"/>
  <c r="E709" i="14"/>
  <c r="F709" i="14" s="1"/>
  <c r="E550" i="14"/>
  <c r="F550" i="14" s="1"/>
  <c r="E562" i="14"/>
  <c r="F562" i="14" s="1"/>
  <c r="E570" i="14"/>
  <c r="F570" i="14" s="1"/>
  <c r="E578" i="14"/>
  <c r="F578" i="14" s="1"/>
  <c r="E586" i="14"/>
  <c r="F586" i="14" s="1"/>
  <c r="E594" i="14"/>
  <c r="F594" i="14" s="1"/>
  <c r="E602" i="14"/>
  <c r="F602" i="14" s="1"/>
  <c r="E610" i="14"/>
  <c r="F610" i="14" s="1"/>
  <c r="E618" i="14"/>
  <c r="F618" i="14" s="1"/>
  <c r="E626" i="14"/>
  <c r="F626" i="14" s="1"/>
  <c r="E634" i="14"/>
  <c r="F634" i="14" s="1"/>
  <c r="E642" i="14"/>
  <c r="F642" i="14" s="1"/>
  <c r="E650" i="14"/>
  <c r="F650" i="14" s="1"/>
  <c r="E658" i="14"/>
  <c r="F658" i="14" s="1"/>
  <c r="E666" i="14"/>
  <c r="F666" i="14" s="1"/>
  <c r="E674" i="14"/>
  <c r="F674" i="14" s="1"/>
  <c r="E682" i="14"/>
  <c r="F682" i="14" s="1"/>
  <c r="C723" i="14"/>
  <c r="E723" i="14"/>
  <c r="F723" i="14" s="1"/>
  <c r="E736" i="14"/>
  <c r="F736" i="14" s="1"/>
  <c r="C736" i="14"/>
  <c r="E704" i="14"/>
  <c r="F704" i="14" s="1"/>
  <c r="C704" i="14"/>
  <c r="E544" i="14"/>
  <c r="F544" i="14" s="1"/>
  <c r="C551" i="14"/>
  <c r="C563" i="14"/>
  <c r="C571" i="14"/>
  <c r="C579" i="14"/>
  <c r="C587" i="14"/>
  <c r="C739" i="14"/>
  <c r="E739" i="14"/>
  <c r="F739" i="14" s="1"/>
  <c r="C834" i="14"/>
  <c r="E834" i="14"/>
  <c r="F834" i="14" s="1"/>
  <c r="C818" i="14"/>
  <c r="E818" i="14"/>
  <c r="F818" i="14" s="1"/>
  <c r="C914" i="14"/>
  <c r="E914" i="14"/>
  <c r="F914" i="14" s="1"/>
  <c r="C693" i="14"/>
  <c r="C708" i="14"/>
  <c r="E711" i="14"/>
  <c r="F711" i="14" s="1"/>
  <c r="C724" i="14"/>
  <c r="E727" i="14"/>
  <c r="F727" i="14" s="1"/>
  <c r="C740" i="14"/>
  <c r="E791" i="14"/>
  <c r="F791" i="14" s="1"/>
  <c r="C791" i="14"/>
  <c r="C802" i="14"/>
  <c r="E802" i="14"/>
  <c r="F802" i="14" s="1"/>
  <c r="C878" i="14"/>
  <c r="E878" i="14"/>
  <c r="F878" i="14" s="1"/>
  <c r="C942" i="14"/>
  <c r="E942" i="14"/>
  <c r="F942" i="14" s="1"/>
  <c r="E705" i="14"/>
  <c r="F705" i="14" s="1"/>
  <c r="E721" i="14"/>
  <c r="F721" i="14" s="1"/>
  <c r="E737" i="14"/>
  <c r="F737" i="14" s="1"/>
  <c r="C792" i="14"/>
  <c r="E792" i="14"/>
  <c r="F792" i="14" s="1"/>
  <c r="E799" i="14"/>
  <c r="F799" i="14" s="1"/>
  <c r="C799" i="14"/>
  <c r="E857" i="14"/>
  <c r="F857" i="14" s="1"/>
  <c r="C857" i="14"/>
  <c r="C870" i="14"/>
  <c r="E870" i="14"/>
  <c r="F870" i="14" s="1"/>
  <c r="C894" i="14"/>
  <c r="E894" i="14"/>
  <c r="F894" i="14" s="1"/>
  <c r="E841" i="14"/>
  <c r="F841" i="14" s="1"/>
  <c r="C841" i="14"/>
  <c r="C862" i="14"/>
  <c r="E862" i="14"/>
  <c r="F862" i="14" s="1"/>
  <c r="C722" i="14"/>
  <c r="E725" i="14"/>
  <c r="F725" i="14" s="1"/>
  <c r="C738" i="14"/>
  <c r="E741" i="14"/>
  <c r="F741" i="14" s="1"/>
  <c r="C793" i="14"/>
  <c r="C800" i="14"/>
  <c r="E800" i="14"/>
  <c r="F800" i="14" s="1"/>
  <c r="E825" i="14"/>
  <c r="F825" i="14" s="1"/>
  <c r="C825" i="14"/>
  <c r="E881" i="14"/>
  <c r="F881" i="14" s="1"/>
  <c r="C881" i="14"/>
  <c r="E809" i="14"/>
  <c r="F809" i="14" s="1"/>
  <c r="C809" i="14"/>
  <c r="E897" i="14"/>
  <c r="F897" i="14" s="1"/>
  <c r="C897" i="14"/>
  <c r="E921" i="14"/>
  <c r="F921" i="14" s="1"/>
  <c r="C921" i="14"/>
  <c r="E1007" i="14"/>
  <c r="F1007" i="14" s="1"/>
  <c r="C1007" i="14"/>
  <c r="E808" i="14"/>
  <c r="F808" i="14" s="1"/>
  <c r="C815" i="14"/>
  <c r="E824" i="14"/>
  <c r="F824" i="14" s="1"/>
  <c r="C831" i="14"/>
  <c r="E840" i="14"/>
  <c r="F840" i="14" s="1"/>
  <c r="C847" i="14"/>
  <c r="E856" i="14"/>
  <c r="F856" i="14" s="1"/>
  <c r="C861" i="14"/>
  <c r="C869" i="14"/>
  <c r="C877" i="14"/>
  <c r="E880" i="14"/>
  <c r="F880" i="14" s="1"/>
  <c r="C883" i="14"/>
  <c r="E896" i="14"/>
  <c r="F896" i="14" s="1"/>
  <c r="C899" i="14"/>
  <c r="C920" i="14"/>
  <c r="E920" i="14"/>
  <c r="F920" i="14" s="1"/>
  <c r="C928" i="14"/>
  <c r="E928" i="14"/>
  <c r="F928" i="14" s="1"/>
  <c r="C950" i="14"/>
  <c r="E950" i="14"/>
  <c r="F950" i="14" s="1"/>
  <c r="E969" i="14"/>
  <c r="F969" i="14" s="1"/>
  <c r="C969" i="14"/>
  <c r="E1107" i="14"/>
  <c r="F1107" i="14" s="1"/>
  <c r="C1107" i="14"/>
  <c r="E913" i="14"/>
  <c r="F913" i="14" s="1"/>
  <c r="C913" i="14"/>
  <c r="C974" i="14"/>
  <c r="E974" i="14"/>
  <c r="F974" i="14" s="1"/>
  <c r="C990" i="14"/>
  <c r="E990" i="14"/>
  <c r="F990" i="14" s="1"/>
  <c r="C904" i="14"/>
  <c r="E904" i="14"/>
  <c r="F904" i="14" s="1"/>
  <c r="C922" i="14"/>
  <c r="E922" i="14"/>
  <c r="F922" i="14" s="1"/>
  <c r="E987" i="14"/>
  <c r="F987" i="14" s="1"/>
  <c r="C987" i="14"/>
  <c r="E1075" i="14"/>
  <c r="F1075" i="14" s="1"/>
  <c r="C1075" i="14"/>
  <c r="E1196" i="14"/>
  <c r="F1196" i="14" s="1"/>
  <c r="C1196" i="14"/>
  <c r="E1276" i="14"/>
  <c r="F1276" i="14" s="1"/>
  <c r="C1276" i="14"/>
  <c r="C807" i="14"/>
  <c r="E816" i="14"/>
  <c r="F816" i="14" s="1"/>
  <c r="C823" i="14"/>
  <c r="E832" i="14"/>
  <c r="F832" i="14" s="1"/>
  <c r="C839" i="14"/>
  <c r="E848" i="14"/>
  <c r="F848" i="14" s="1"/>
  <c r="C855" i="14"/>
  <c r="C865" i="14"/>
  <c r="C873" i="14"/>
  <c r="E888" i="14"/>
  <c r="F888" i="14" s="1"/>
  <c r="C891" i="14"/>
  <c r="E910" i="14"/>
  <c r="F910" i="14" s="1"/>
  <c r="C934" i="14"/>
  <c r="E934" i="14"/>
  <c r="F934" i="14" s="1"/>
  <c r="C966" i="14"/>
  <c r="E966" i="14"/>
  <c r="F966" i="14" s="1"/>
  <c r="E796" i="14"/>
  <c r="F796" i="14" s="1"/>
  <c r="E812" i="14"/>
  <c r="F812" i="14" s="1"/>
  <c r="E828" i="14"/>
  <c r="F828" i="14" s="1"/>
  <c r="E844" i="14"/>
  <c r="F844" i="14" s="1"/>
  <c r="C879" i="14"/>
  <c r="E892" i="14"/>
  <c r="F892" i="14" s="1"/>
  <c r="C895" i="14"/>
  <c r="C958" i="14"/>
  <c r="E958" i="14"/>
  <c r="F958" i="14" s="1"/>
  <c r="C912" i="14"/>
  <c r="E912" i="14"/>
  <c r="F912" i="14" s="1"/>
  <c r="C984" i="14"/>
  <c r="E984" i="14"/>
  <c r="F984" i="14" s="1"/>
  <c r="C1000" i="14"/>
  <c r="E1000" i="14"/>
  <c r="F1000" i="14" s="1"/>
  <c r="E1035" i="14"/>
  <c r="F1035" i="14" s="1"/>
  <c r="C1035" i="14"/>
  <c r="C968" i="14"/>
  <c r="E968" i="14"/>
  <c r="F968" i="14" s="1"/>
  <c r="E983" i="14"/>
  <c r="F983" i="14" s="1"/>
  <c r="C983" i="14"/>
  <c r="E999" i="14"/>
  <c r="F999" i="14" s="1"/>
  <c r="C999" i="14"/>
  <c r="E1051" i="14"/>
  <c r="F1051" i="14" s="1"/>
  <c r="C1051" i="14"/>
  <c r="E1083" i="14"/>
  <c r="F1083" i="14" s="1"/>
  <c r="C1083" i="14"/>
  <c r="E1115" i="14"/>
  <c r="F1115" i="14" s="1"/>
  <c r="C1115" i="14"/>
  <c r="E1200" i="14"/>
  <c r="F1200" i="14" s="1"/>
  <c r="C1200" i="14"/>
  <c r="C1489" i="14"/>
  <c r="E1489" i="14"/>
  <c r="F1489" i="14" s="1"/>
  <c r="E1526" i="14"/>
  <c r="F1526" i="14" s="1"/>
  <c r="C1526" i="14"/>
  <c r="E936" i="14"/>
  <c r="F936" i="14" s="1"/>
  <c r="E944" i="14"/>
  <c r="F944" i="14" s="1"/>
  <c r="E952" i="14"/>
  <c r="F952" i="14" s="1"/>
  <c r="E960" i="14"/>
  <c r="F960" i="14" s="1"/>
  <c r="E977" i="14"/>
  <c r="F977" i="14" s="1"/>
  <c r="C977" i="14"/>
  <c r="E993" i="14"/>
  <c r="F993" i="14" s="1"/>
  <c r="C993" i="14"/>
  <c r="E1006" i="14"/>
  <c r="F1006" i="14" s="1"/>
  <c r="E1043" i="14"/>
  <c r="F1043" i="14" s="1"/>
  <c r="C1043" i="14"/>
  <c r="E1061" i="14"/>
  <c r="F1061" i="14" s="1"/>
  <c r="C1061" i="14"/>
  <c r="E1093" i="14"/>
  <c r="F1093" i="14" s="1"/>
  <c r="C1093" i="14"/>
  <c r="E1125" i="14"/>
  <c r="F1125" i="14" s="1"/>
  <c r="C1125" i="14"/>
  <c r="E1299" i="14"/>
  <c r="F1299" i="14" s="1"/>
  <c r="C1299" i="14"/>
  <c r="E1011" i="14"/>
  <c r="F1011" i="14" s="1"/>
  <c r="C1011" i="14"/>
  <c r="E1015" i="14"/>
  <c r="F1015" i="14" s="1"/>
  <c r="C1015" i="14"/>
  <c r="E1019" i="14"/>
  <c r="F1019" i="14" s="1"/>
  <c r="C1019" i="14"/>
  <c r="E1023" i="14"/>
  <c r="F1023" i="14" s="1"/>
  <c r="C1023" i="14"/>
  <c r="E1027" i="14"/>
  <c r="F1027" i="14" s="1"/>
  <c r="C1027" i="14"/>
  <c r="E1053" i="14"/>
  <c r="F1053" i="14" s="1"/>
  <c r="C1053" i="14"/>
  <c r="E1085" i="14"/>
  <c r="F1085" i="14" s="1"/>
  <c r="C1085" i="14"/>
  <c r="E1117" i="14"/>
  <c r="F1117" i="14" s="1"/>
  <c r="C1117" i="14"/>
  <c r="E1292" i="14"/>
  <c r="F1292" i="14" s="1"/>
  <c r="C1292" i="14"/>
  <c r="E1315" i="14"/>
  <c r="F1315" i="14" s="1"/>
  <c r="C1315" i="14"/>
  <c r="C929" i="14"/>
  <c r="C937" i="14"/>
  <c r="C945" i="14"/>
  <c r="C953" i="14"/>
  <c r="C961" i="14"/>
  <c r="C972" i="14"/>
  <c r="E972" i="14"/>
  <c r="F972" i="14" s="1"/>
  <c r="E975" i="14"/>
  <c r="F975" i="14" s="1"/>
  <c r="C975" i="14"/>
  <c r="C981" i="14"/>
  <c r="E991" i="14"/>
  <c r="F991" i="14" s="1"/>
  <c r="C991" i="14"/>
  <c r="C997" i="14"/>
  <c r="E1045" i="14"/>
  <c r="F1045" i="14" s="1"/>
  <c r="C1045" i="14"/>
  <c r="E1067" i="14"/>
  <c r="F1067" i="14" s="1"/>
  <c r="C1067" i="14"/>
  <c r="E1099" i="14"/>
  <c r="F1099" i="14" s="1"/>
  <c r="C1099" i="14"/>
  <c r="E1131" i="14"/>
  <c r="F1131" i="14" s="1"/>
  <c r="C1131" i="14"/>
  <c r="E1182" i="14"/>
  <c r="F1182" i="14" s="1"/>
  <c r="C1182" i="14"/>
  <c r="E1192" i="14"/>
  <c r="F1192" i="14" s="1"/>
  <c r="C1192" i="14"/>
  <c r="E1208" i="14"/>
  <c r="F1208" i="14" s="1"/>
  <c r="C1208" i="14"/>
  <c r="E908" i="14"/>
  <c r="F908" i="14" s="1"/>
  <c r="E916" i="14"/>
  <c r="F916" i="14" s="1"/>
  <c r="E924" i="14"/>
  <c r="F924" i="14" s="1"/>
  <c r="E932" i="14"/>
  <c r="F932" i="14" s="1"/>
  <c r="E940" i="14"/>
  <c r="F940" i="14" s="1"/>
  <c r="E948" i="14"/>
  <c r="F948" i="14" s="1"/>
  <c r="E956" i="14"/>
  <c r="F956" i="14" s="1"/>
  <c r="E964" i="14"/>
  <c r="F964" i="14" s="1"/>
  <c r="E985" i="14"/>
  <c r="F985" i="14" s="1"/>
  <c r="C985" i="14"/>
  <c r="E1001" i="14"/>
  <c r="F1001" i="14" s="1"/>
  <c r="C1001" i="14"/>
  <c r="E1037" i="14"/>
  <c r="F1037" i="14" s="1"/>
  <c r="C1037" i="14"/>
  <c r="E1077" i="14"/>
  <c r="F1077" i="14" s="1"/>
  <c r="C1077" i="14"/>
  <c r="E1109" i="14"/>
  <c r="F1109" i="14" s="1"/>
  <c r="C1109" i="14"/>
  <c r="E1178" i="14"/>
  <c r="F1178" i="14" s="1"/>
  <c r="C1178" i="14"/>
  <c r="E1005" i="14"/>
  <c r="F1005" i="14" s="1"/>
  <c r="C1005" i="14"/>
  <c r="E1029" i="14"/>
  <c r="F1029" i="14" s="1"/>
  <c r="C1029" i="14"/>
  <c r="E1059" i="14"/>
  <c r="F1059" i="14" s="1"/>
  <c r="C1059" i="14"/>
  <c r="E1091" i="14"/>
  <c r="F1091" i="14" s="1"/>
  <c r="C1091" i="14"/>
  <c r="E1123" i="14"/>
  <c r="F1123" i="14" s="1"/>
  <c r="C1123" i="14"/>
  <c r="E1166" i="14"/>
  <c r="F1166" i="14" s="1"/>
  <c r="C1166" i="14"/>
  <c r="E1188" i="14"/>
  <c r="F1188" i="14" s="1"/>
  <c r="C1188" i="14"/>
  <c r="E1204" i="14"/>
  <c r="F1204" i="14" s="1"/>
  <c r="C1204" i="14"/>
  <c r="E930" i="14"/>
  <c r="F930" i="14" s="1"/>
  <c r="E938" i="14"/>
  <c r="F938" i="14" s="1"/>
  <c r="E946" i="14"/>
  <c r="F946" i="14" s="1"/>
  <c r="E954" i="14"/>
  <c r="F954" i="14" s="1"/>
  <c r="E962" i="14"/>
  <c r="F962" i="14" s="1"/>
  <c r="E976" i="14"/>
  <c r="F976" i="14" s="1"/>
  <c r="C979" i="14"/>
  <c r="E982" i="14"/>
  <c r="F982" i="14" s="1"/>
  <c r="E992" i="14"/>
  <c r="F992" i="14" s="1"/>
  <c r="C995" i="14"/>
  <c r="E998" i="14"/>
  <c r="F998" i="14" s="1"/>
  <c r="E1009" i="14"/>
  <c r="F1009" i="14" s="1"/>
  <c r="C1009" i="14"/>
  <c r="E1013" i="14"/>
  <c r="F1013" i="14" s="1"/>
  <c r="C1013" i="14"/>
  <c r="E1017" i="14"/>
  <c r="F1017" i="14" s="1"/>
  <c r="C1017" i="14"/>
  <c r="E1021" i="14"/>
  <c r="F1021" i="14" s="1"/>
  <c r="C1021" i="14"/>
  <c r="E1069" i="14"/>
  <c r="F1069" i="14" s="1"/>
  <c r="C1069" i="14"/>
  <c r="E1101" i="14"/>
  <c r="F1101" i="14" s="1"/>
  <c r="C1101" i="14"/>
  <c r="E1133" i="14"/>
  <c r="F1133" i="14" s="1"/>
  <c r="C1133" i="14"/>
  <c r="E1172" i="14"/>
  <c r="F1172" i="14" s="1"/>
  <c r="C1172" i="14"/>
  <c r="E1176" i="14"/>
  <c r="F1176" i="14" s="1"/>
  <c r="C1176" i="14"/>
  <c r="E1170" i="14"/>
  <c r="F1170" i="14" s="1"/>
  <c r="C1170" i="14"/>
  <c r="E1186" i="14"/>
  <c r="F1186" i="14" s="1"/>
  <c r="C1186" i="14"/>
  <c r="E1190" i="14"/>
  <c r="F1190" i="14" s="1"/>
  <c r="C1190" i="14"/>
  <c r="E1194" i="14"/>
  <c r="F1194" i="14" s="1"/>
  <c r="C1194" i="14"/>
  <c r="E1198" i="14"/>
  <c r="F1198" i="14" s="1"/>
  <c r="C1198" i="14"/>
  <c r="E1202" i="14"/>
  <c r="F1202" i="14" s="1"/>
  <c r="C1202" i="14"/>
  <c r="E1206" i="14"/>
  <c r="F1206" i="14" s="1"/>
  <c r="C1206" i="14"/>
  <c r="E1267" i="14"/>
  <c r="F1267" i="14" s="1"/>
  <c r="C1267" i="14"/>
  <c r="E1331" i="14"/>
  <c r="F1331" i="14" s="1"/>
  <c r="C1331" i="14"/>
  <c r="C1025" i="14"/>
  <c r="C1033" i="14"/>
  <c r="C1041" i="14"/>
  <c r="C1049" i="14"/>
  <c r="C1057" i="14"/>
  <c r="C1065" i="14"/>
  <c r="C1073" i="14"/>
  <c r="C1081" i="14"/>
  <c r="C1089" i="14"/>
  <c r="C1097" i="14"/>
  <c r="C1105" i="14"/>
  <c r="C1113" i="14"/>
  <c r="C1121" i="14"/>
  <c r="C1129" i="14"/>
  <c r="C1137" i="14"/>
  <c r="E1164" i="14"/>
  <c r="F1164" i="14" s="1"/>
  <c r="C1164" i="14"/>
  <c r="E1180" i="14"/>
  <c r="F1180" i="14" s="1"/>
  <c r="C1180" i="14"/>
  <c r="E1174" i="14"/>
  <c r="F1174" i="14" s="1"/>
  <c r="C1174" i="14"/>
  <c r="E1260" i="14"/>
  <c r="F1260" i="14" s="1"/>
  <c r="C1260" i="14"/>
  <c r="E1283" i="14"/>
  <c r="F1283" i="14" s="1"/>
  <c r="C1283" i="14"/>
  <c r="E1347" i="14"/>
  <c r="F1347" i="14" s="1"/>
  <c r="C1347" i="14"/>
  <c r="C1031" i="14"/>
  <c r="C1039" i="14"/>
  <c r="C1047" i="14"/>
  <c r="C1055" i="14"/>
  <c r="C1063" i="14"/>
  <c r="C1071" i="14"/>
  <c r="C1079" i="14"/>
  <c r="C1087" i="14"/>
  <c r="C1095" i="14"/>
  <c r="C1103" i="14"/>
  <c r="C1111" i="14"/>
  <c r="C1119" i="14"/>
  <c r="C1127" i="14"/>
  <c r="C1135" i="14"/>
  <c r="E1168" i="14"/>
  <c r="F1168" i="14" s="1"/>
  <c r="C1168" i="14"/>
  <c r="E1184" i="14"/>
  <c r="F1184" i="14" s="1"/>
  <c r="C1184" i="14"/>
  <c r="C1366" i="14"/>
  <c r="E1366" i="14"/>
  <c r="F1366" i="14" s="1"/>
  <c r="C1374" i="14"/>
  <c r="E1374" i="14"/>
  <c r="F1374" i="14" s="1"/>
  <c r="C1382" i="14"/>
  <c r="E1382" i="14"/>
  <c r="F1382" i="14" s="1"/>
  <c r="C1390" i="14"/>
  <c r="E1390" i="14"/>
  <c r="F1390" i="14" s="1"/>
  <c r="C1398" i="14"/>
  <c r="E1398" i="14"/>
  <c r="F1398" i="14" s="1"/>
  <c r="E1421" i="14"/>
  <c r="F1421" i="14" s="1"/>
  <c r="C1421" i="14"/>
  <c r="E1430" i="14"/>
  <c r="F1430" i="14" s="1"/>
  <c r="C1430" i="14"/>
  <c r="C1441" i="14"/>
  <c r="E1441" i="14"/>
  <c r="F1441" i="14" s="1"/>
  <c r="E1478" i="14"/>
  <c r="F1478" i="14" s="1"/>
  <c r="C1478" i="14"/>
  <c r="C1521" i="14"/>
  <c r="E1521" i="14"/>
  <c r="F1521" i="14" s="1"/>
  <c r="C1256" i="14"/>
  <c r="C1263" i="14"/>
  <c r="C1272" i="14"/>
  <c r="C1279" i="14"/>
  <c r="C1288" i="14"/>
  <c r="C1295" i="14"/>
  <c r="C1311" i="14"/>
  <c r="C1327" i="14"/>
  <c r="C1343" i="14"/>
  <c r="E1363" i="14"/>
  <c r="F1363" i="14" s="1"/>
  <c r="C1367" i="14"/>
  <c r="E1371" i="14"/>
  <c r="F1371" i="14" s="1"/>
  <c r="C1375" i="14"/>
  <c r="E1379" i="14"/>
  <c r="F1379" i="14" s="1"/>
  <c r="C1383" i="14"/>
  <c r="E1387" i="14"/>
  <c r="F1387" i="14" s="1"/>
  <c r="C1391" i="14"/>
  <c r="E1395" i="14"/>
  <c r="F1395" i="14" s="1"/>
  <c r="C1399" i="14"/>
  <c r="C1473" i="14"/>
  <c r="E1473" i="14"/>
  <c r="F1473" i="14" s="1"/>
  <c r="E1510" i="14"/>
  <c r="F1510" i="14" s="1"/>
  <c r="C1510" i="14"/>
  <c r="C1210" i="14"/>
  <c r="E1355" i="14"/>
  <c r="F1355" i="14" s="1"/>
  <c r="C1368" i="14"/>
  <c r="E1368" i="14"/>
  <c r="F1368" i="14" s="1"/>
  <c r="C1376" i="14"/>
  <c r="E1376" i="14"/>
  <c r="F1376" i="14" s="1"/>
  <c r="C1384" i="14"/>
  <c r="E1384" i="14"/>
  <c r="F1384" i="14" s="1"/>
  <c r="C1392" i="14"/>
  <c r="E1392" i="14"/>
  <c r="F1392" i="14" s="1"/>
  <c r="E1404" i="14"/>
  <c r="F1404" i="14" s="1"/>
  <c r="C1404" i="14"/>
  <c r="E1462" i="14"/>
  <c r="F1462" i="14" s="1"/>
  <c r="C1462" i="14"/>
  <c r="E1405" i="14"/>
  <c r="F1405" i="14" s="1"/>
  <c r="C1405" i="14"/>
  <c r="E1414" i="14"/>
  <c r="F1414" i="14" s="1"/>
  <c r="C1414" i="14"/>
  <c r="E1437" i="14"/>
  <c r="F1437" i="14" s="1"/>
  <c r="C1437" i="14"/>
  <c r="C1505" i="14"/>
  <c r="E1505" i="14"/>
  <c r="F1505" i="14" s="1"/>
  <c r="C1457" i="14"/>
  <c r="E1457" i="14"/>
  <c r="F1457" i="14" s="1"/>
  <c r="E1494" i="14"/>
  <c r="F1494" i="14" s="1"/>
  <c r="C1494" i="14"/>
  <c r="C1411" i="14"/>
  <c r="E1446" i="14"/>
  <c r="F1446" i="14" s="1"/>
  <c r="C1446" i="14"/>
  <c r="E1408" i="14"/>
  <c r="F1408" i="14" s="1"/>
  <c r="C1408" i="14"/>
  <c r="E1424" i="14"/>
  <c r="F1424" i="14" s="1"/>
  <c r="C1424" i="14"/>
  <c r="E1452" i="14"/>
  <c r="F1452" i="14" s="1"/>
  <c r="C1452" i="14"/>
  <c r="E1468" i="14"/>
  <c r="F1468" i="14" s="1"/>
  <c r="C1468" i="14"/>
  <c r="E1484" i="14"/>
  <c r="F1484" i="14" s="1"/>
  <c r="C1484" i="14"/>
  <c r="E1500" i="14"/>
  <c r="F1500" i="14" s="1"/>
  <c r="C1500" i="14"/>
  <c r="E1516" i="14"/>
  <c r="F1516" i="14" s="1"/>
  <c r="C1516" i="14"/>
  <c r="E1418" i="14"/>
  <c r="F1418" i="14" s="1"/>
  <c r="C1418" i="14"/>
  <c r="E1434" i="14"/>
  <c r="F1434" i="14" s="1"/>
  <c r="C1434" i="14"/>
  <c r="E1442" i="14"/>
  <c r="F1442" i="14" s="1"/>
  <c r="C1442" i="14"/>
  <c r="E1458" i="14"/>
  <c r="F1458" i="14" s="1"/>
  <c r="C1458" i="14"/>
  <c r="E1474" i="14"/>
  <c r="F1474" i="14" s="1"/>
  <c r="C1474" i="14"/>
  <c r="E1490" i="14"/>
  <c r="F1490" i="14" s="1"/>
  <c r="C1490" i="14"/>
  <c r="E1506" i="14"/>
  <c r="F1506" i="14" s="1"/>
  <c r="C1506" i="14"/>
  <c r="E1522" i="14"/>
  <c r="F1522" i="14" s="1"/>
  <c r="C1522" i="14"/>
  <c r="E1412" i="14"/>
  <c r="F1412" i="14" s="1"/>
  <c r="C1412" i="14"/>
  <c r="E1428" i="14"/>
  <c r="F1428" i="14" s="1"/>
  <c r="C1428" i="14"/>
  <c r="E1448" i="14"/>
  <c r="F1448" i="14" s="1"/>
  <c r="C1448" i="14"/>
  <c r="E1464" i="14"/>
  <c r="F1464" i="14" s="1"/>
  <c r="C1464" i="14"/>
  <c r="E1480" i="14"/>
  <c r="F1480" i="14" s="1"/>
  <c r="C1480" i="14"/>
  <c r="E1496" i="14"/>
  <c r="F1496" i="14" s="1"/>
  <c r="C1496" i="14"/>
  <c r="E1512" i="14"/>
  <c r="F1512" i="14" s="1"/>
  <c r="C1512" i="14"/>
  <c r="E1528" i="14"/>
  <c r="F1528" i="14" s="1"/>
  <c r="C1528" i="14"/>
  <c r="E1400" i="14"/>
  <c r="F1400" i="14" s="1"/>
  <c r="E1406" i="14"/>
  <c r="F1406" i="14" s="1"/>
  <c r="C1406" i="14"/>
  <c r="E1422" i="14"/>
  <c r="F1422" i="14" s="1"/>
  <c r="C1422" i="14"/>
  <c r="E1438" i="14"/>
  <c r="F1438" i="14" s="1"/>
  <c r="C1438" i="14"/>
  <c r="E1443" i="14"/>
  <c r="F1443" i="14" s="1"/>
  <c r="E1454" i="14"/>
  <c r="F1454" i="14" s="1"/>
  <c r="C1454" i="14"/>
  <c r="E1459" i="14"/>
  <c r="F1459" i="14" s="1"/>
  <c r="E1470" i="14"/>
  <c r="F1470" i="14" s="1"/>
  <c r="C1470" i="14"/>
  <c r="E1475" i="14"/>
  <c r="F1475" i="14" s="1"/>
  <c r="E1486" i="14"/>
  <c r="F1486" i="14" s="1"/>
  <c r="C1486" i="14"/>
  <c r="E1491" i="14"/>
  <c r="F1491" i="14" s="1"/>
  <c r="E1502" i="14"/>
  <c r="F1502" i="14" s="1"/>
  <c r="C1502" i="14"/>
  <c r="E1507" i="14"/>
  <c r="F1507" i="14" s="1"/>
  <c r="E1518" i="14"/>
  <c r="F1518" i="14" s="1"/>
  <c r="C1518" i="14"/>
  <c r="E1523" i="14"/>
  <c r="F1523" i="14" s="1"/>
  <c r="E1416" i="14"/>
  <c r="F1416" i="14" s="1"/>
  <c r="C1416" i="14"/>
  <c r="E1432" i="14"/>
  <c r="F1432" i="14" s="1"/>
  <c r="C1432" i="14"/>
  <c r="E1444" i="14"/>
  <c r="F1444" i="14" s="1"/>
  <c r="C1444" i="14"/>
  <c r="E1460" i="14"/>
  <c r="F1460" i="14" s="1"/>
  <c r="C1460" i="14"/>
  <c r="E1476" i="14"/>
  <c r="F1476" i="14" s="1"/>
  <c r="C1476" i="14"/>
  <c r="E1492" i="14"/>
  <c r="F1492" i="14" s="1"/>
  <c r="C1492" i="14"/>
  <c r="E1508" i="14"/>
  <c r="F1508" i="14" s="1"/>
  <c r="C1508" i="14"/>
  <c r="E1524" i="14"/>
  <c r="F1524" i="14" s="1"/>
  <c r="C1524" i="14"/>
  <c r="E1410" i="14"/>
  <c r="F1410" i="14" s="1"/>
  <c r="C1410" i="14"/>
  <c r="E1426" i="14"/>
  <c r="F1426" i="14" s="1"/>
  <c r="C1426" i="14"/>
  <c r="E1439" i="14"/>
  <c r="F1439" i="14" s="1"/>
  <c r="E1450" i="14"/>
  <c r="F1450" i="14" s="1"/>
  <c r="C1450" i="14"/>
  <c r="E1455" i="14"/>
  <c r="F1455" i="14" s="1"/>
  <c r="E1466" i="14"/>
  <c r="F1466" i="14" s="1"/>
  <c r="C1466" i="14"/>
  <c r="E1471" i="14"/>
  <c r="F1471" i="14" s="1"/>
  <c r="E1482" i="14"/>
  <c r="F1482" i="14" s="1"/>
  <c r="C1482" i="14"/>
  <c r="E1487" i="14"/>
  <c r="F1487" i="14" s="1"/>
  <c r="E1498" i="14"/>
  <c r="F1498" i="14" s="1"/>
  <c r="C1498" i="14"/>
  <c r="E1503" i="14"/>
  <c r="F1503" i="14" s="1"/>
  <c r="E1514" i="14"/>
  <c r="F1514" i="14" s="1"/>
  <c r="C1514" i="14"/>
  <c r="E1519" i="14"/>
  <c r="F1519" i="14" s="1"/>
  <c r="E1530" i="14"/>
  <c r="F1530" i="14" s="1"/>
  <c r="C1530" i="14"/>
  <c r="E1420" i="14"/>
  <c r="F1420" i="14" s="1"/>
  <c r="C1420" i="14"/>
  <c r="E1436" i="14"/>
  <c r="F1436" i="14" s="1"/>
  <c r="C1436" i="14"/>
  <c r="E1440" i="14"/>
  <c r="F1440" i="14" s="1"/>
  <c r="C1440" i="14"/>
  <c r="E1456" i="14"/>
  <c r="F1456" i="14" s="1"/>
  <c r="C1456" i="14"/>
  <c r="E1472" i="14"/>
  <c r="F1472" i="14" s="1"/>
  <c r="C1472" i="14"/>
  <c r="E1488" i="14"/>
  <c r="F1488" i="14" s="1"/>
  <c r="C1488" i="14"/>
  <c r="E1504" i="14"/>
  <c r="F1504" i="14" s="1"/>
  <c r="C1504" i="14"/>
  <c r="E1520" i="14"/>
  <c r="F1520" i="14" s="1"/>
  <c r="C1520" i="14"/>
  <c r="C1531" i="14"/>
  <c r="B32" i="5"/>
  <c r="B24" i="5"/>
  <c r="B20" i="5"/>
  <c r="B19" i="5"/>
  <c r="B25" i="5"/>
  <c r="B26" i="5" s="1"/>
  <c r="B29" i="5" s="1"/>
  <c r="B14" i="5"/>
  <c r="B16" i="5"/>
  <c r="B15" i="5"/>
  <c r="B9" i="5"/>
  <c r="B8" i="5"/>
  <c r="F39" i="10"/>
  <c r="G39" i="10"/>
  <c r="F40" i="10"/>
  <c r="F45" i="10" s="1"/>
  <c r="F46" i="10" s="1"/>
  <c r="F48" i="10" s="1"/>
  <c r="F50" i="10" s="1"/>
  <c r="G40" i="10"/>
  <c r="G45" i="10" s="1"/>
  <c r="G46" i="10" s="1"/>
  <c r="G48" i="10" s="1"/>
  <c r="G50" i="10" s="1"/>
  <c r="F41" i="10"/>
  <c r="G41" i="10"/>
  <c r="F44" i="10"/>
  <c r="G44" i="10"/>
  <c r="F49" i="10"/>
  <c r="G49" i="10"/>
  <c r="Q24" i="4"/>
  <c r="Q21" i="4"/>
  <c r="Q26" i="4"/>
  <c r="Q17" i="4"/>
  <c r="Y17" i="1"/>
  <c r="Y18" i="1" s="1"/>
  <c r="Y19" i="1"/>
  <c r="D35" i="2"/>
  <c r="AE16" i="2"/>
  <c r="W48" i="2"/>
  <c r="W47" i="2"/>
  <c r="Y20" i="2"/>
  <c r="Y21" i="2"/>
  <c r="Y19" i="2"/>
  <c r="X20" i="2"/>
  <c r="X21" i="2"/>
  <c r="X19" i="2"/>
  <c r="W20" i="2"/>
  <c r="W21" i="2"/>
  <c r="W19" i="2"/>
  <c r="B28" i="5" l="1"/>
  <c r="B34" i="5" s="1"/>
  <c r="H34" i="2"/>
  <c r="H35" i="2"/>
  <c r="F34" i="2"/>
  <c r="G34" i="2" s="1"/>
  <c r="F35" i="2"/>
  <c r="G35" i="2" s="1"/>
  <c r="T81" i="1"/>
  <c r="Y14" i="1"/>
  <c r="Z42" i="1"/>
  <c r="W46" i="1"/>
  <c r="X26" i="1"/>
  <c r="V30" i="1"/>
  <c r="U26" i="1"/>
  <c r="U27" i="1"/>
  <c r="U28" i="1"/>
  <c r="U29" i="1"/>
  <c r="U30" i="1"/>
  <c r="U31" i="1"/>
  <c r="U32" i="1"/>
  <c r="U33" i="1"/>
  <c r="U34" i="1"/>
  <c r="U35" i="1"/>
  <c r="S26" i="1"/>
  <c r="V26" i="1" s="1"/>
  <c r="S27" i="1"/>
  <c r="V27" i="1" s="1"/>
  <c r="S28" i="1"/>
  <c r="V28" i="1" s="1"/>
  <c r="S29" i="1"/>
  <c r="V29" i="1" s="1"/>
  <c r="S30" i="1"/>
  <c r="S31" i="1"/>
  <c r="V31" i="1" s="1"/>
  <c r="S32" i="1"/>
  <c r="V32" i="1" s="1"/>
  <c r="S33" i="1"/>
  <c r="V33" i="1" s="1"/>
  <c r="S34" i="1"/>
  <c r="V34" i="1" s="1"/>
  <c r="S35" i="1"/>
  <c r="V35" i="1" s="1"/>
  <c r="S15" i="1"/>
  <c r="V15" i="1" s="1"/>
  <c r="S16" i="1"/>
  <c r="V16" i="1" s="1"/>
  <c r="S17" i="1"/>
  <c r="V17" i="1" s="1"/>
  <c r="S18" i="1"/>
  <c r="V18" i="1" s="1"/>
  <c r="S19" i="1"/>
  <c r="V19" i="1" s="1"/>
  <c r="S20" i="1"/>
  <c r="V20" i="1" s="1"/>
  <c r="S21" i="1"/>
  <c r="V21" i="1" s="1"/>
  <c r="S22" i="1"/>
  <c r="V22" i="1" s="1"/>
  <c r="S23" i="1"/>
  <c r="V23" i="1" s="1"/>
  <c r="S24" i="1"/>
  <c r="V24" i="1" s="1"/>
  <c r="S25" i="1"/>
  <c r="V25" i="1" s="1"/>
  <c r="U16" i="1"/>
  <c r="U17" i="1"/>
  <c r="U18" i="1"/>
  <c r="U19" i="1"/>
  <c r="U20" i="1"/>
  <c r="U21" i="1"/>
  <c r="U22" i="1"/>
  <c r="U23" i="1"/>
  <c r="U24" i="1"/>
  <c r="U25" i="1"/>
  <c r="U15" i="1"/>
  <c r="W49" i="1" l="1"/>
  <c r="Z41" i="1" s="1"/>
  <c r="C5" i="6"/>
  <c r="F3" i="6"/>
  <c r="D6" i="6"/>
  <c r="F6" i="6"/>
  <c r="E6" i="6"/>
  <c r="B6" i="6"/>
  <c r="C6" i="6"/>
  <c r="F5" i="6"/>
  <c r="E5" i="6"/>
  <c r="D5" i="6"/>
  <c r="B5" i="6"/>
  <c r="F4" i="6"/>
  <c r="E4" i="6"/>
  <c r="D4" i="6"/>
  <c r="C4" i="6"/>
  <c r="E3" i="6"/>
  <c r="D3" i="6"/>
  <c r="C3" i="6"/>
  <c r="B21" i="12"/>
  <c r="C17" i="8"/>
  <c r="B7" i="12"/>
  <c r="B11" i="12"/>
  <c r="L37" i="9" l="1"/>
  <c r="B18" i="5"/>
  <c r="B13" i="5"/>
  <c r="B12" i="5"/>
  <c r="C17" i="4"/>
  <c r="B47" i="10" l="1"/>
</calcChain>
</file>

<file path=xl/sharedStrings.xml><?xml version="1.0" encoding="utf-8"?>
<sst xmlns="http://schemas.openxmlformats.org/spreadsheetml/2006/main" count="545" uniqueCount="359">
  <si>
    <t>Temp(K)</t>
  </si>
  <si>
    <t>Solubility(g/L)</t>
  </si>
  <si>
    <t>pH</t>
  </si>
  <si>
    <t>Step-1</t>
  </si>
  <si>
    <t>t(s)</t>
  </si>
  <si>
    <t>Ca(M)</t>
  </si>
  <si>
    <t>dCa/dt</t>
  </si>
  <si>
    <t>Step-2</t>
  </si>
  <si>
    <t>T(K)</t>
  </si>
  <si>
    <t>Ca,o(M)</t>
  </si>
  <si>
    <t>Cb,o(M)</t>
  </si>
  <si>
    <t>Cc,o(M)</t>
  </si>
  <si>
    <t>Step-3</t>
  </si>
  <si>
    <t>Constant temp</t>
  </si>
  <si>
    <t>x</t>
  </si>
  <si>
    <t>y</t>
  </si>
  <si>
    <t>z</t>
  </si>
  <si>
    <t>a</t>
  </si>
  <si>
    <t>r1</t>
  </si>
  <si>
    <t>r2</t>
  </si>
  <si>
    <t>s</t>
  </si>
  <si>
    <t>r3</t>
  </si>
  <si>
    <t>r</t>
  </si>
  <si>
    <t>r4</t>
  </si>
  <si>
    <t>To find m, n, l</t>
  </si>
  <si>
    <t>r1/r2</t>
  </si>
  <si>
    <t>r3/r2</t>
  </si>
  <si>
    <t>(y/a)^n</t>
  </si>
  <si>
    <t>(x/s)^m</t>
  </si>
  <si>
    <t>r4/r3</t>
  </si>
  <si>
    <t>(r/z)^l</t>
  </si>
  <si>
    <t>(dCa/dt)/[A]m[B]n[C]l = k</t>
  </si>
  <si>
    <t>ln k</t>
  </si>
  <si>
    <t>1/T</t>
  </si>
  <si>
    <r>
      <t>ATR(Adiabatic temperature rise)(K</t>
    </r>
    <r>
      <rPr>
        <sz val="11"/>
        <color theme="1"/>
        <rFont val="Calibri"/>
        <family val="2"/>
      </rPr>
      <t>)</t>
    </r>
  </si>
  <si>
    <t>Sample Heat capacity (J/kg K)</t>
  </si>
  <si>
    <t>phi-factor</t>
  </si>
  <si>
    <t>Sample holder heat capacity(J/kg K)</t>
  </si>
  <si>
    <t>Sample mass(kg)</t>
  </si>
  <si>
    <t>Sample holder mass(kg)</t>
  </si>
  <si>
    <t>Heat of reaction(J/kg)</t>
  </si>
  <si>
    <t>Mass of limiting reagent(kg)</t>
  </si>
  <si>
    <t>Mass of excess reagent(kg)</t>
  </si>
  <si>
    <t>Freezing Point</t>
  </si>
  <si>
    <t>Boiling Point</t>
  </si>
  <si>
    <t>Vertical orientation</t>
  </si>
  <si>
    <t>Horizontal orientation</t>
  </si>
  <si>
    <t>Qliq(m3/s)</t>
  </si>
  <si>
    <t>Qgas(m3/s)</t>
  </si>
  <si>
    <t>Eg</t>
  </si>
  <si>
    <t>Density of gas(kg/m3)</t>
  </si>
  <si>
    <t>Density of liquid(kg/m3)</t>
  </si>
  <si>
    <t>Breadth(m)</t>
  </si>
  <si>
    <t>Height(m)</t>
  </si>
  <si>
    <t>Hydraulic diameter(m)</t>
  </si>
  <si>
    <t>Velocity of flow of liq(m/s)</t>
  </si>
  <si>
    <t>Reynolds Number(liq)</t>
  </si>
  <si>
    <t>Reynolds Number(gas)</t>
  </si>
  <si>
    <t>Velocity of flow of gas(m/s)</t>
  </si>
  <si>
    <t>Viscosity of liquid(Pa.s)</t>
  </si>
  <si>
    <t>Viscosity of gas(Pa.s)</t>
  </si>
  <si>
    <t>Mass flow rate liquid(kg/s)</t>
  </si>
  <si>
    <t>Mass flow rate gas(kg/s)</t>
  </si>
  <si>
    <t>Overall flow rate(m3/s)</t>
  </si>
  <si>
    <t>Pressure drop(Pa)(exptl)</t>
  </si>
  <si>
    <t>Power consumed(W)</t>
  </si>
  <si>
    <t>Interfacial area</t>
  </si>
  <si>
    <t>Kl</t>
  </si>
  <si>
    <t>(dp/dz)f,l</t>
  </si>
  <si>
    <t>n</t>
  </si>
  <si>
    <t>Cl</t>
  </si>
  <si>
    <t>Cg</t>
  </si>
  <si>
    <t>Vertical Orientation</t>
  </si>
  <si>
    <t>Horizontal Orientation</t>
  </si>
  <si>
    <t>(dp/dz)f,g</t>
  </si>
  <si>
    <t>X</t>
  </si>
  <si>
    <t>phiL</t>
  </si>
  <si>
    <t>phiG</t>
  </si>
  <si>
    <t>C</t>
  </si>
  <si>
    <t>Pressure = 2 bar</t>
  </si>
  <si>
    <t>Pressure = 3 bar</t>
  </si>
  <si>
    <t>Pressure = 4 bar</t>
  </si>
  <si>
    <t>Pressure = 5 bar</t>
  </si>
  <si>
    <t>Pressure = 6 bar</t>
  </si>
  <si>
    <t>Pressure = 7 bar</t>
  </si>
  <si>
    <t>Pressure = 8 bar</t>
  </si>
  <si>
    <t>Pressure = 9 bar</t>
  </si>
  <si>
    <t>Pressure = 10 bar</t>
  </si>
  <si>
    <t>Cf</t>
  </si>
  <si>
    <t>Turbulent</t>
  </si>
  <si>
    <t>Laminar</t>
  </si>
  <si>
    <t>Transition</t>
  </si>
  <si>
    <t>Friction factor reactor cross-section</t>
  </si>
  <si>
    <t>Pressure drop(Pa)</t>
  </si>
  <si>
    <t>Volume of reactor</t>
  </si>
  <si>
    <t>Length of reactor</t>
  </si>
  <si>
    <t>Temperature of reaction(K)</t>
  </si>
  <si>
    <t>Molar volume of solvent(V2)(cm3/mol)</t>
  </si>
  <si>
    <t>Molar volume of gas(V1)(cm3/mol)</t>
  </si>
  <si>
    <r>
      <t>Viscosity of solvent(</t>
    </r>
    <r>
      <rPr>
        <sz val="11"/>
        <color theme="1"/>
        <rFont val="Times New Roman"/>
        <family val="1"/>
      </rPr>
      <t>μ2</t>
    </r>
    <r>
      <rPr>
        <sz val="9.35"/>
        <color theme="1"/>
        <rFont val="Calibri"/>
        <family val="2"/>
      </rPr>
      <t>)</t>
    </r>
    <r>
      <rPr>
        <sz val="11"/>
        <color theme="1"/>
        <rFont val="Calibri"/>
        <family val="2"/>
        <scheme val="minor"/>
      </rPr>
      <t>(cp) @ 25 ºC</t>
    </r>
  </si>
  <si>
    <r>
      <t xml:space="preserve">D12(cm2/s)(T=25 </t>
    </r>
    <r>
      <rPr>
        <sz val="11"/>
        <color theme="1"/>
        <rFont val="Times New Roman"/>
        <family val="1"/>
      </rPr>
      <t>ºC)</t>
    </r>
  </si>
  <si>
    <t>D12</t>
  </si>
  <si>
    <t>D12(cm2/s)</t>
  </si>
  <si>
    <t>m</t>
  </si>
  <si>
    <t>k</t>
  </si>
  <si>
    <t>Ca</t>
  </si>
  <si>
    <t>Cb</t>
  </si>
  <si>
    <t>Thermal conductivity(W/mK)</t>
  </si>
  <si>
    <t>Viscosity(Pa.s)</t>
  </si>
  <si>
    <t>Molar mass(g/mol)</t>
  </si>
  <si>
    <t>Reagent 1</t>
  </si>
  <si>
    <t>Reagent 2</t>
  </si>
  <si>
    <t>Heat transfer fluid</t>
  </si>
  <si>
    <t>Product</t>
  </si>
  <si>
    <t>Catalyst</t>
  </si>
  <si>
    <t>Average constant properties</t>
  </si>
  <si>
    <t>Temperature dependency data</t>
  </si>
  <si>
    <t>MOC</t>
  </si>
  <si>
    <t>P range (Pa)</t>
  </si>
  <si>
    <t>T range (K)</t>
  </si>
  <si>
    <t>Cross-sectional area (m2)</t>
  </si>
  <si>
    <t>Heat transfer surface area (m2)</t>
  </si>
  <si>
    <t>Breadth of inlet (m)</t>
  </si>
  <si>
    <t>Hydraulic diameter (m)</t>
  </si>
  <si>
    <t>Half-width of the channel(m)</t>
  </si>
  <si>
    <t>Thickness of the wall(m)</t>
  </si>
  <si>
    <t>Thermal conductivity of fluid(W/mK)</t>
  </si>
  <si>
    <t>Thermal conductivity of reactor(W/mK)</t>
  </si>
  <si>
    <t>BIOT NUMBER</t>
  </si>
  <si>
    <t>Initial concentration of A(mol/m3)</t>
  </si>
  <si>
    <t>Conversion</t>
  </si>
  <si>
    <t>Heat of reaction(J/mol)</t>
  </si>
  <si>
    <t>Density of fluid(kg/m3)</t>
  </si>
  <si>
    <t>Specific heat capacity of fluid(J/kg K)</t>
  </si>
  <si>
    <t>ATR</t>
  </si>
  <si>
    <t>β</t>
  </si>
  <si>
    <t>Rate of reaction(mol/m3 s)</t>
  </si>
  <si>
    <t>Calculation of overall heat transfer coefficient</t>
  </si>
  <si>
    <t>Step-1: Nu</t>
  </si>
  <si>
    <t>Reynolds Number</t>
  </si>
  <si>
    <t>Length of reactor(m)</t>
  </si>
  <si>
    <t>Prandtl Number</t>
  </si>
  <si>
    <t>Nu</t>
  </si>
  <si>
    <t>Height of channel(m)</t>
  </si>
  <si>
    <t>Width of channel(m)</t>
  </si>
  <si>
    <t>Area of cross-section(m2)</t>
  </si>
  <si>
    <t>Thickness of wall(m)</t>
  </si>
  <si>
    <t>Thermal conductivity of wall(W/mK)</t>
  </si>
  <si>
    <t>U</t>
  </si>
  <si>
    <t>Equation for determination of temperature variation with axial distance</t>
  </si>
  <si>
    <t xml:space="preserve">Determination of cooling side temperature </t>
  </si>
  <si>
    <t>Temperature of reactor(K)</t>
  </si>
  <si>
    <t>Heat exchange area</t>
  </si>
  <si>
    <t>Temperature of cooling fluid</t>
  </si>
  <si>
    <t>Mean velocity (m/s)</t>
  </si>
  <si>
    <t>Energy dissipation rate per unit mass (J/kg s)</t>
  </si>
  <si>
    <t>Pressure drop across the reactor(Pa)</t>
  </si>
  <si>
    <t>Length of the reactor(m)</t>
  </si>
  <si>
    <t>Kinematic viscosity(m2/s)</t>
  </si>
  <si>
    <t>Cm</t>
  </si>
  <si>
    <t>Dab</t>
  </si>
  <si>
    <t>Sc</t>
  </si>
  <si>
    <t>Mixing time(tm)</t>
  </si>
  <si>
    <t>Diffusivity estimation for G-L system</t>
  </si>
  <si>
    <t>Diffusivity estimation for L-L system</t>
  </si>
  <si>
    <t>Molecular weight of solvent (g/mol)</t>
  </si>
  <si>
    <t>Temperature(K)</t>
  </si>
  <si>
    <t>Viscosity of solvent(cP)</t>
  </si>
  <si>
    <t>Molar volume of solute(cc/mol)</t>
  </si>
  <si>
    <t>Latent heat of vaporisation of solute(cal/gram)</t>
  </si>
  <si>
    <t>Latent heat of vaporisation of solvent(cal/gram)</t>
  </si>
  <si>
    <t>Alternatively, for laminar flow the following correlation can be used</t>
  </si>
  <si>
    <t xml:space="preserve">Expressions </t>
  </si>
  <si>
    <t>Density</t>
  </si>
  <si>
    <t>Pressure = 1 bara</t>
  </si>
  <si>
    <t>kL determination</t>
  </si>
  <si>
    <t>G-L system</t>
  </si>
  <si>
    <t>L-L system</t>
  </si>
  <si>
    <t>Reynolds number</t>
  </si>
  <si>
    <t>Sh</t>
  </si>
  <si>
    <t>kL</t>
  </si>
  <si>
    <t>Reaction time</t>
  </si>
  <si>
    <t>Hatta number</t>
  </si>
  <si>
    <t>Kla</t>
  </si>
  <si>
    <t>Initial concentration of A(mol/L)</t>
  </si>
  <si>
    <t>Final concentration of A(mol/L)</t>
  </si>
  <si>
    <t>Order with respect to A</t>
  </si>
  <si>
    <t>Rate constant(k)</t>
  </si>
  <si>
    <t>Reaction time(s)</t>
  </si>
  <si>
    <t>Damkohler number(II)</t>
  </si>
  <si>
    <t>Mixing time(s)</t>
  </si>
  <si>
    <t>Length of inlet (m)</t>
  </si>
  <si>
    <t xml:space="preserve">Total internal volume (ml) </t>
  </si>
  <si>
    <t>Ea</t>
  </si>
  <si>
    <t>K</t>
  </si>
  <si>
    <t>J/mol</t>
  </si>
  <si>
    <t>R</t>
  </si>
  <si>
    <t>J/mol K</t>
  </si>
  <si>
    <t>ko</t>
  </si>
  <si>
    <t>1/s</t>
  </si>
  <si>
    <t>Ca0</t>
  </si>
  <si>
    <t>Cb0</t>
  </si>
  <si>
    <t>Q</t>
  </si>
  <si>
    <t>b</t>
  </si>
  <si>
    <t>h</t>
  </si>
  <si>
    <t>Ac</t>
  </si>
  <si>
    <t>Ha</t>
  </si>
  <si>
    <t>Cp</t>
  </si>
  <si>
    <t>rho</t>
  </si>
  <si>
    <t>mol/m3</t>
  </si>
  <si>
    <t>m3/s</t>
  </si>
  <si>
    <t>Kg/m3</t>
  </si>
  <si>
    <t>J/Kg K</t>
  </si>
  <si>
    <t>m2</t>
  </si>
  <si>
    <t>Temperature of reaction</t>
  </si>
  <si>
    <t>t</t>
  </si>
  <si>
    <t>T</t>
  </si>
  <si>
    <t>W/m2 K</t>
  </si>
  <si>
    <t>Ah</t>
  </si>
  <si>
    <t>Tj</t>
  </si>
  <si>
    <t>Vr</t>
  </si>
  <si>
    <t>m3</t>
  </si>
  <si>
    <t>Heat capacity (J/kmol K)</t>
  </si>
  <si>
    <t>Specific heat</t>
  </si>
  <si>
    <t>Viscosity</t>
  </si>
  <si>
    <t>Thermal conductivity</t>
  </si>
  <si>
    <t>C1</t>
  </si>
  <si>
    <t>C2</t>
  </si>
  <si>
    <t>C3</t>
  </si>
  <si>
    <t>C4</t>
  </si>
  <si>
    <t>C5</t>
  </si>
  <si>
    <t>Molar Density(mol/dm3)</t>
  </si>
  <si>
    <t>A</t>
  </si>
  <si>
    <t>B</t>
  </si>
  <si>
    <t>Pvap(Pa)</t>
  </si>
  <si>
    <t>log Pvap</t>
  </si>
  <si>
    <t>Function</t>
  </si>
  <si>
    <t>x2</t>
  </si>
  <si>
    <t>Step-1:- Antoine constants for given gas</t>
  </si>
  <si>
    <t>Step-2:- Input system temperature</t>
  </si>
  <si>
    <t>Step-3:- Change linear function according to linear regression</t>
  </si>
  <si>
    <t>Step-4:- Input system pressure</t>
  </si>
  <si>
    <t>Mole fraction(gas)</t>
  </si>
  <si>
    <t>Psys(Pa)</t>
  </si>
  <si>
    <t>Pvap(est)(Pa)</t>
  </si>
  <si>
    <t>Tsys(K)</t>
  </si>
  <si>
    <t>Step-2: Find fL from graph</t>
  </si>
  <si>
    <t>fL</t>
  </si>
  <si>
    <t>Step-1: Input Tc, T, Pc, VL</t>
  </si>
  <si>
    <t>Step-3: Parameters</t>
  </si>
  <si>
    <t>Psys(bar)</t>
  </si>
  <si>
    <t>VL(comp1)</t>
  </si>
  <si>
    <t>VL(comp2)</t>
  </si>
  <si>
    <t>x1</t>
  </si>
  <si>
    <r>
      <rPr>
        <sz val="11"/>
        <color theme="1"/>
        <rFont val="Times New Roman"/>
        <family val="1"/>
      </rPr>
      <t>ɸ</t>
    </r>
    <r>
      <rPr>
        <sz val="8.6999999999999993"/>
        <color theme="1"/>
        <rFont val="Calibri"/>
        <family val="2"/>
      </rPr>
      <t>1</t>
    </r>
  </si>
  <si>
    <t>ɸ2</t>
  </si>
  <si>
    <t>δ1</t>
  </si>
  <si>
    <t>δ2</t>
  </si>
  <si>
    <t>δ(soln)</t>
  </si>
  <si>
    <t>δ(gas)</t>
  </si>
  <si>
    <t>Step 4:-Solubility</t>
  </si>
  <si>
    <t>RST</t>
  </si>
  <si>
    <t>Fugacity term</t>
  </si>
  <si>
    <t>VL(gas)(cc/mol)</t>
  </si>
  <si>
    <t>Pc(bar)</t>
  </si>
  <si>
    <t>Tc(K)</t>
  </si>
  <si>
    <t>Enthalpy of fusion</t>
  </si>
  <si>
    <t>Normal melting temperature(K)</t>
  </si>
  <si>
    <r>
      <rPr>
        <sz val="11"/>
        <color theme="1"/>
        <rFont val="Times New Roman"/>
        <family val="1"/>
      </rPr>
      <t>γ</t>
    </r>
    <r>
      <rPr>
        <sz val="5.3"/>
        <color theme="1"/>
        <rFont val="Calibri"/>
        <family val="2"/>
      </rPr>
      <t>2</t>
    </r>
  </si>
  <si>
    <t>Goal seek</t>
  </si>
  <si>
    <t xml:space="preserve">Step-1:- Plot data points </t>
  </si>
  <si>
    <t>log tF</t>
  </si>
  <si>
    <t>log Ca0</t>
  </si>
  <si>
    <t>Step-2:- Set fraction for fractional data</t>
  </si>
  <si>
    <t xml:space="preserve">Fraction </t>
  </si>
  <si>
    <t>Step-3:- Estimate time from graph</t>
  </si>
  <si>
    <t>Ca0(M)</t>
  </si>
  <si>
    <t>tF(s)</t>
  </si>
  <si>
    <t>Step-4:- n and k</t>
  </si>
  <si>
    <t>Value of slope</t>
  </si>
  <si>
    <t>To find Ea, k0</t>
  </si>
  <si>
    <t>[A]m[B]n[C]l</t>
  </si>
  <si>
    <t>Step-2: Input graphical data</t>
  </si>
  <si>
    <t>y-intercept</t>
  </si>
  <si>
    <t>Slope</t>
  </si>
  <si>
    <t>To find Reaction time</t>
  </si>
  <si>
    <r>
      <t>Adiabatic temperature rise(K</t>
    </r>
    <r>
      <rPr>
        <sz val="11"/>
        <color theme="1"/>
        <rFont val="Calibri"/>
        <family val="2"/>
      </rPr>
      <t>)</t>
    </r>
  </si>
  <si>
    <t>Max Temp of synthesis rxn(K)</t>
  </si>
  <si>
    <t>Max Temp for Technical reasons(K)</t>
  </si>
  <si>
    <t>Y-intercept</t>
  </si>
  <si>
    <t>Max flow rate (m3/s)</t>
  </si>
  <si>
    <t>Required Reactor Information</t>
  </si>
  <si>
    <t>ho</t>
  </si>
  <si>
    <t>Heat capacity of reaction mass(J/kg K)</t>
  </si>
  <si>
    <t>Reaction mass(kg)</t>
  </si>
  <si>
    <t>Total heat flow(W)</t>
  </si>
  <si>
    <t>Tj(K)</t>
  </si>
  <si>
    <t>Tr(K)</t>
  </si>
  <si>
    <t>Calibrated UA(W/K)</t>
  </si>
  <si>
    <t>Process temperature(K)</t>
  </si>
  <si>
    <t>Thermal accumulation due to unreacted reagents</t>
  </si>
  <si>
    <t>Time(s)</t>
  </si>
  <si>
    <t>1/Tr(K-1)</t>
  </si>
  <si>
    <t>dTr/dt</t>
  </si>
  <si>
    <t>Model formula for k</t>
  </si>
  <si>
    <t>Using Lockhart-Martinelli and Chisholm method</t>
  </si>
  <si>
    <t>Has to be changed according to flow regime</t>
  </si>
  <si>
    <t xml:space="preserve"> </t>
  </si>
  <si>
    <t>Single-phase</t>
  </si>
  <si>
    <t>Q(m3/s)</t>
  </si>
  <si>
    <t>V(m/s)</t>
  </si>
  <si>
    <t>Density(kg/m3)</t>
  </si>
  <si>
    <t>V^2(m2/s2)</t>
  </si>
  <si>
    <t>del P(Pa) (exptl)</t>
  </si>
  <si>
    <t>0.5*rho*V^2</t>
  </si>
  <si>
    <t>Two-phase</t>
  </si>
  <si>
    <t xml:space="preserve">Phase-fraction </t>
  </si>
  <si>
    <t>Density of fluid 2 (kg/m3)</t>
  </si>
  <si>
    <t>f/Re should be a straight line</t>
  </si>
  <si>
    <t>Tr</t>
  </si>
  <si>
    <t>Tr-Tj</t>
  </si>
  <si>
    <t>Velocity of fluid 1(m/s)</t>
  </si>
  <si>
    <t>Density of fluid 1(kg/m3)</t>
  </si>
  <si>
    <t>Viscosity of fluid 1(Pa.s)</t>
  </si>
  <si>
    <t>Velocity of fluid 2(m/s)</t>
  </si>
  <si>
    <t>Density of fluid 2(kg/m3)</t>
  </si>
  <si>
    <t>Viscosity of fluid 2(Pa.s)</t>
  </si>
  <si>
    <t>Volumetric flow rate of fluid 1(m3/s)</t>
  </si>
  <si>
    <t>Volumetric flow rate of fluid 2(m3/s)</t>
  </si>
  <si>
    <r>
      <rPr>
        <sz val="11"/>
        <color theme="1"/>
        <rFont val="Times New Roman"/>
        <family val="1"/>
      </rPr>
      <t>ε</t>
    </r>
    <r>
      <rPr>
        <sz val="8.6"/>
        <color theme="1"/>
        <rFont val="Calibri"/>
        <family val="2"/>
        <scheme val="minor"/>
      </rPr>
      <t>1</t>
    </r>
  </si>
  <si>
    <t>ε2</t>
  </si>
  <si>
    <t>Reynolds Number Fluid 1</t>
  </si>
  <si>
    <t>Reynolds Number Fluid 2</t>
  </si>
  <si>
    <t>Thermal conductivity of fluid 1(W/mK)</t>
  </si>
  <si>
    <t>Specific heat of fluid 1(J/kg K)</t>
  </si>
  <si>
    <t>Thermal conductivity of fluid 2(W/mK)</t>
  </si>
  <si>
    <t>Specific heat of fluid 2(J/kg K)</t>
  </si>
  <si>
    <t>Prandtl Number of Fluid 1</t>
  </si>
  <si>
    <t>Prandtl Number of Fluid 2</t>
  </si>
  <si>
    <t>Ca0(mol/m3)</t>
  </si>
  <si>
    <t>Cb0(mol/m3)</t>
  </si>
  <si>
    <t>Tf(K)</t>
  </si>
  <si>
    <t>T0(K)</t>
  </si>
  <si>
    <t>Density of fluid 1 (kg/m3)</t>
  </si>
  <si>
    <t>Cross-sectional area(m2)</t>
  </si>
  <si>
    <t>Viscosity of fluid 1 (Pa.s)</t>
  </si>
  <si>
    <t>Viscosity of fluid 2 (Pa.s)</t>
  </si>
  <si>
    <t>Viscosity (Pa.s)</t>
  </si>
  <si>
    <t>Has to be changed according to Diffusivity estimation</t>
  </si>
  <si>
    <t>Characteristic length(m)</t>
  </si>
  <si>
    <t xml:space="preserve">This Re comes from the previous sheet, input values in that sheet first </t>
  </si>
  <si>
    <t>If no value is available, insert diameter or width of reactor as initial approximation</t>
  </si>
  <si>
    <t>(dTr/dt)/(Tf-T)</t>
  </si>
  <si>
    <t xml:space="preserve">Slope </t>
  </si>
  <si>
    <t>k0</t>
  </si>
  <si>
    <t>m(Order with respect to Ca)</t>
  </si>
  <si>
    <t>n(Order with respect to Cb)</t>
  </si>
  <si>
    <r>
      <t>Melting point (</t>
    </r>
    <r>
      <rPr>
        <sz val="11"/>
        <color theme="1"/>
        <rFont val="Times New Roman"/>
        <family val="1"/>
      </rPr>
      <t>º</t>
    </r>
    <r>
      <rPr>
        <sz val="11"/>
        <color theme="1"/>
        <rFont val="Calibri"/>
        <family val="2"/>
      </rPr>
      <t>C)</t>
    </r>
  </si>
  <si>
    <r>
      <t>Boiling point (</t>
    </r>
    <r>
      <rPr>
        <sz val="11"/>
        <color theme="1"/>
        <rFont val="Times New Roman"/>
        <family val="1"/>
      </rPr>
      <t>º</t>
    </r>
    <r>
      <rPr>
        <sz val="11"/>
        <color theme="1"/>
        <rFont val="Calibri"/>
        <family val="2"/>
      </rPr>
      <t>C)</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</si>
</sst>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1" x14ac:knownFonts="1">
    <font>
      <sz val="11"/>
      <color theme="1"/>
      <name val="Calibri"/>
      <family val="2"/>
      <scheme val="minor"/>
    </font>
    <font>
      <sz val="11"/>
      <color theme="1"/>
      <name val="Calibri"/>
      <family val="2"/>
    </font>
    <font>
      <b/>
      <sz val="11"/>
      <color theme="1"/>
      <name val="Calibri"/>
      <family val="2"/>
      <scheme val="minor"/>
    </font>
    <font>
      <sz val="11"/>
      <color theme="1"/>
      <name val="Times New Roman"/>
      <family val="1"/>
    </font>
    <font>
      <sz val="9.35"/>
      <color theme="1"/>
      <name val="Calibri"/>
      <family val="2"/>
    </font>
    <font>
      <sz val="11"/>
      <color rgb="FFFF0000"/>
      <name val="Calibri"/>
      <family val="2"/>
      <scheme val="minor"/>
    </font>
    <font>
      <sz val="8.6999999999999993"/>
      <color theme="1"/>
      <name val="Calibri"/>
      <family val="2"/>
    </font>
    <font>
      <sz val="11"/>
      <color theme="1"/>
      <name val="Calibri"/>
      <family val="1"/>
    </font>
    <font>
      <sz val="5.3"/>
      <color theme="1"/>
      <name val="Calibri"/>
      <family val="2"/>
    </font>
    <font>
      <sz val="8.6"/>
      <color theme="1"/>
      <name val="Calibri"/>
      <family val="2"/>
      <scheme val="minor"/>
    </font>
    <font>
      <sz val="11"/>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5"/>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theme="4"/>
        <bgColor indexed="64"/>
      </patternFill>
    </fill>
    <fill>
      <patternFill patternType="solid">
        <fgColor rgb="FFFFC000"/>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7"/>
        <bgColor indexed="64"/>
      </patternFill>
    </fill>
    <fill>
      <patternFill patternType="solid">
        <fgColor theme="6"/>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91">
    <xf numFmtId="0" fontId="0" fillId="0" borderId="0" xfId="0"/>
    <xf numFmtId="0" fontId="0" fillId="2" borderId="0" xfId="0" applyFill="1"/>
    <xf numFmtId="0" fontId="0" fillId="0" borderId="1" xfId="0" applyBorder="1"/>
    <xf numFmtId="0" fontId="0" fillId="0" borderId="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2"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2" borderId="1" xfId="0" applyFill="1" applyBorder="1"/>
    <xf numFmtId="0" fontId="0" fillId="4" borderId="1" xfId="0" applyFill="1" applyBorder="1"/>
    <xf numFmtId="0" fontId="0" fillId="4" borderId="13" xfId="0" applyFill="1" applyBorder="1"/>
    <xf numFmtId="0" fontId="0" fillId="2" borderId="13" xfId="0" applyFill="1" applyBorder="1"/>
    <xf numFmtId="0" fontId="2" fillId="2" borderId="14" xfId="0" applyFont="1" applyFill="1" applyBorder="1" applyAlignment="1">
      <alignment horizontal="center"/>
    </xf>
    <xf numFmtId="0" fontId="2" fillId="0" borderId="15" xfId="0" applyFont="1" applyBorder="1"/>
    <xf numFmtId="0" fontId="0" fillId="8" borderId="1" xfId="0" applyFill="1" applyBorder="1"/>
    <xf numFmtId="0" fontId="2" fillId="0" borderId="18" xfId="0" applyFont="1" applyBorder="1" applyAlignment="1">
      <alignment horizontal="center"/>
    </xf>
    <xf numFmtId="0" fontId="2" fillId="0" borderId="19" xfId="0" applyFont="1" applyBorder="1" applyAlignment="1">
      <alignment horizontal="center"/>
    </xf>
    <xf numFmtId="0" fontId="0" fillId="0" borderId="16" xfId="0" applyBorder="1"/>
    <xf numFmtId="0" fontId="0" fillId="0" borderId="17" xfId="0" applyBorder="1"/>
    <xf numFmtId="0" fontId="0" fillId="0" borderId="12" xfId="0" applyBorder="1"/>
    <xf numFmtId="0" fontId="2" fillId="2" borderId="1" xfId="0" applyFont="1" applyFill="1" applyBorder="1"/>
    <xf numFmtId="0" fontId="2" fillId="0" borderId="23" xfId="0" applyFont="1" applyBorder="1"/>
    <xf numFmtId="0" fontId="2" fillId="0" borderId="2" xfId="0" applyFont="1" applyBorder="1"/>
    <xf numFmtId="0" fontId="0" fillId="0" borderId="2" xfId="0" applyBorder="1"/>
    <xf numFmtId="0" fontId="0" fillId="0" borderId="24" xfId="0" applyBorder="1"/>
    <xf numFmtId="0" fontId="0" fillId="0" borderId="10" xfId="0" applyBorder="1"/>
    <xf numFmtId="0" fontId="2" fillId="0" borderId="25" xfId="0" applyFont="1" applyBorder="1"/>
    <xf numFmtId="0" fontId="0" fillId="0" borderId="25" xfId="0" applyBorder="1"/>
    <xf numFmtId="0" fontId="7" fillId="4" borderId="1" xfId="0" applyFont="1" applyFill="1" applyBorder="1"/>
    <xf numFmtId="0" fontId="0" fillId="10" borderId="1" xfId="0" applyFill="1" applyBorder="1"/>
    <xf numFmtId="0" fontId="0" fillId="11" borderId="1" xfId="0" applyFill="1" applyBorder="1"/>
    <xf numFmtId="0" fontId="0" fillId="11" borderId="28" xfId="0" applyFill="1" applyBorder="1"/>
    <xf numFmtId="0" fontId="0" fillId="2" borderId="28" xfId="0" applyFill="1" applyBorder="1"/>
    <xf numFmtId="0" fontId="0" fillId="12" borderId="1" xfId="0" applyFill="1" applyBorder="1"/>
    <xf numFmtId="0" fontId="5" fillId="2" borderId="1" xfId="0" applyFont="1" applyFill="1" applyBorder="1"/>
    <xf numFmtId="0" fontId="2" fillId="11" borderId="1" xfId="0" applyFont="1" applyFill="1" applyBorder="1"/>
    <xf numFmtId="0" fontId="0" fillId="9" borderId="1" xfId="0" applyFill="1" applyBorder="1"/>
    <xf numFmtId="0" fontId="0" fillId="6" borderId="1" xfId="0" applyFill="1" applyBorder="1"/>
    <xf numFmtId="0" fontId="0" fillId="10" borderId="0" xfId="0" applyFill="1"/>
    <xf numFmtId="0" fontId="0" fillId="11" borderId="27" xfId="0" applyFill="1" applyBorder="1"/>
    <xf numFmtId="0" fontId="3" fillId="11" borderId="1" xfId="0" applyFont="1" applyFill="1" applyBorder="1"/>
    <xf numFmtId="0" fontId="0" fillId="13" borderId="1" xfId="0" applyFill="1" applyBorder="1"/>
    <xf numFmtId="0" fontId="0" fillId="5" borderId="1" xfId="0" applyFill="1" applyBorder="1"/>
    <xf numFmtId="0" fontId="0" fillId="14" borderId="1" xfId="0" applyFill="1" applyBorder="1"/>
    <xf numFmtId="0" fontId="0" fillId="2" borderId="29" xfId="0" applyFill="1" applyBorder="1"/>
    <xf numFmtId="1" fontId="0" fillId="2" borderId="1" xfId="0" applyNumberFormat="1" applyFill="1" applyBorder="1"/>
    <xf numFmtId="2" fontId="0" fillId="2" borderId="1" xfId="0" applyNumberFormat="1" applyFill="1" applyBorder="1"/>
    <xf numFmtId="164" fontId="0" fillId="2" borderId="1" xfId="0" applyNumberFormat="1" applyFill="1" applyBorder="1"/>
    <xf numFmtId="1" fontId="0" fillId="8" borderId="1" xfId="0" applyNumberFormat="1" applyFill="1" applyBorder="1"/>
    <xf numFmtId="2" fontId="0" fillId="8" borderId="1" xfId="0" applyNumberFormat="1" applyFill="1" applyBorder="1"/>
    <xf numFmtId="164" fontId="0" fillId="8" borderId="1" xfId="0" applyNumberFormat="1" applyFill="1" applyBorder="1"/>
    <xf numFmtId="0" fontId="10" fillId="2" borderId="1" xfId="0" applyFont="1" applyFill="1" applyBorder="1"/>
    <xf numFmtId="11" fontId="0" fillId="2" borderId="1" xfId="0" applyNumberFormat="1" applyFill="1" applyBorder="1"/>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2" fillId="0" borderId="20" xfId="0" applyFont="1" applyBorder="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9" borderId="1" xfId="0" applyFill="1" applyBorder="1" applyAlignment="1">
      <alignment horizontal="center"/>
    </xf>
    <xf numFmtId="0" fontId="0" fillId="9" borderId="26" xfId="0" applyFill="1" applyBorder="1" applyAlignment="1">
      <alignment horizontal="center" wrapText="1"/>
    </xf>
    <xf numFmtId="0" fontId="0" fillId="9" borderId="27" xfId="0" applyFill="1" applyBorder="1" applyAlignment="1">
      <alignment horizontal="center" wrapText="1"/>
    </xf>
    <xf numFmtId="0" fontId="0" fillId="9" borderId="26" xfId="0" applyFill="1" applyBorder="1" applyAlignment="1">
      <alignment horizontal="center"/>
    </xf>
    <xf numFmtId="0" fontId="0" fillId="9" borderId="27" xfId="0" applyFill="1" applyBorder="1" applyAlignment="1">
      <alignment horizontal="center"/>
    </xf>
    <xf numFmtId="0" fontId="2" fillId="9" borderId="1" xfId="0" applyFont="1" applyFill="1" applyBorder="1" applyAlignment="1">
      <alignment horizontal="center"/>
    </xf>
    <xf numFmtId="0" fontId="0" fillId="2" borderId="1" xfId="0" applyFill="1" applyBorder="1" applyAlignment="1">
      <alignment horizontal="center" vertical="center"/>
    </xf>
    <xf numFmtId="0" fontId="0" fillId="9" borderId="1" xfId="0" applyFill="1" applyBorder="1" applyAlignment="1">
      <alignment horizontal="center" vertical="center"/>
    </xf>
    <xf numFmtId="0" fontId="0" fillId="9" borderId="20" xfId="0" applyFill="1" applyBorder="1" applyAlignment="1">
      <alignment horizontal="center"/>
    </xf>
    <xf numFmtId="0" fontId="0" fillId="9" borderId="21" xfId="0" applyFill="1" applyBorder="1" applyAlignment="1">
      <alignment horizontal="center"/>
    </xf>
    <xf numFmtId="0" fontId="0" fillId="9" borderId="22" xfId="0" applyFill="1" applyBorder="1" applyAlignment="1">
      <alignment horizontal="center"/>
    </xf>
    <xf numFmtId="0" fontId="0" fillId="3" borderId="1" xfId="0" applyFill="1" applyBorder="1" applyAlignment="1">
      <alignment horizontal="center" vertical="center"/>
    </xf>
    <xf numFmtId="0" fontId="0" fillId="9" borderId="0" xfId="0" applyFill="1" applyAlignment="1">
      <alignment horizontal="center"/>
    </xf>
    <xf numFmtId="0" fontId="0" fillId="7" borderId="1" xfId="0" applyFill="1" applyBorder="1" applyAlignment="1">
      <alignment horizontal="center"/>
    </xf>
    <xf numFmtId="0" fontId="0" fillId="4" borderId="1"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log</a:t>
            </a:r>
            <a:r>
              <a:rPr lang="en-IN" baseline="0"/>
              <a:t> Pvap vs 1/T</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5.0477236572278365E-2"/>
                  <c:y val="-0.32603310002916303"/>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Solubility!$U$16:$U$35</c:f>
              <c:numCache>
                <c:formatCode>General</c:formatCode>
                <c:ptCount val="20"/>
                <c:pt idx="0">
                  <c:v>0.04</c:v>
                </c:pt>
                <c:pt idx="1">
                  <c:v>0.02</c:v>
                </c:pt>
                <c:pt idx="2">
                  <c:v>1.3333333333333334E-2</c:v>
                </c:pt>
                <c:pt idx="3">
                  <c:v>0.01</c:v>
                </c:pt>
                <c:pt idx="4">
                  <c:v>8.0000000000000002E-3</c:v>
                </c:pt>
                <c:pt idx="5">
                  <c:v>6.6666666666666671E-3</c:v>
                </c:pt>
                <c:pt idx="6">
                  <c:v>5.7142857142857143E-3</c:v>
                </c:pt>
                <c:pt idx="7">
                  <c:v>5.0000000000000001E-3</c:v>
                </c:pt>
                <c:pt idx="8">
                  <c:v>4.4444444444444444E-3</c:v>
                </c:pt>
                <c:pt idx="9">
                  <c:v>4.0000000000000001E-3</c:v>
                </c:pt>
                <c:pt idx="10">
                  <c:v>3.6363636363636364E-3</c:v>
                </c:pt>
                <c:pt idx="11">
                  <c:v>3.3333333333333335E-3</c:v>
                </c:pt>
                <c:pt idx="12">
                  <c:v>3.0769230769230769E-3</c:v>
                </c:pt>
                <c:pt idx="13">
                  <c:v>2.8571428571428571E-3</c:v>
                </c:pt>
                <c:pt idx="14">
                  <c:v>2.6666666666666666E-3</c:v>
                </c:pt>
                <c:pt idx="15">
                  <c:v>2.5000000000000001E-3</c:v>
                </c:pt>
                <c:pt idx="16">
                  <c:v>2.352941176470588E-3</c:v>
                </c:pt>
                <c:pt idx="17">
                  <c:v>2.2222222222222222E-3</c:v>
                </c:pt>
                <c:pt idx="18">
                  <c:v>2.1052631578947368E-3</c:v>
                </c:pt>
                <c:pt idx="19">
                  <c:v>2E-3</c:v>
                </c:pt>
              </c:numCache>
            </c:numRef>
          </c:xVal>
          <c:yVal>
            <c:numRef>
              <c:f>Solubility!$V$16:$V$35</c:f>
              <c:numCache>
                <c:formatCode>General</c:formatCode>
                <c:ptCount val="20"/>
                <c:pt idx="0">
                  <c:v>5.5059524427061053</c:v>
                </c:pt>
                <c:pt idx="1">
                  <c:v>6.8212988885424251</c:v>
                </c:pt>
                <c:pt idx="2">
                  <c:v>7.3416434934603396</c:v>
                </c:pt>
                <c:pt idx="3">
                  <c:v>7.6204750908787116</c:v>
                </c:pt>
                <c:pt idx="4">
                  <c:v>7.7942663806639247</c:v>
                </c:pt>
                <c:pt idx="5">
                  <c:v>7.9129648861950477</c:v>
                </c:pt>
                <c:pt idx="6">
                  <c:v>7.9991834749296773</c:v>
                </c:pt>
                <c:pt idx="7">
                  <c:v>8.0646491033380521</c:v>
                </c:pt>
                <c:pt idx="8">
                  <c:v>8.1160497737253259</c:v>
                </c:pt>
                <c:pt idx="9">
                  <c:v>8.1574784835057397</c:v>
                </c:pt>
                <c:pt idx="10">
                  <c:v>8.1915805396037165</c:v>
                </c:pt>
                <c:pt idx="11">
                  <c:v>8.2201416183227938</c:v>
                </c:pt>
                <c:pt idx="12">
                  <c:v>8.2444107152431734</c:v>
                </c:pt>
                <c:pt idx="13">
                  <c:v>8.2652876772725499</c:v>
                </c:pt>
                <c:pt idx="14">
                  <c:v>8.283437236142829</c:v>
                </c:pt>
                <c:pt idx="15">
                  <c:v>8.2993610896533454</c:v>
                </c:pt>
                <c:pt idx="16">
                  <c:v>8.3134449966953685</c:v>
                </c:pt>
                <c:pt idx="17">
                  <c:v>8.3259904389088675</c:v>
                </c:pt>
                <c:pt idx="18">
                  <c:v>8.337236443945427</c:v>
                </c:pt>
                <c:pt idx="19">
                  <c:v>8.347374961376806</c:v>
                </c:pt>
              </c:numCache>
            </c:numRef>
          </c:yVal>
          <c:smooth val="0"/>
          <c:extLst>
            <c:ext xmlns:c16="http://schemas.microsoft.com/office/drawing/2014/chart" uri="{C3380CC4-5D6E-409C-BE32-E72D297353CC}">
              <c16:uniqueId val="{00000001-0586-476A-A6A3-FA5E075C3AB8}"/>
            </c:ext>
          </c:extLst>
        </c:ser>
        <c:dLbls>
          <c:showLegendKey val="0"/>
          <c:showVal val="0"/>
          <c:showCatName val="0"/>
          <c:showSerName val="0"/>
          <c:showPercent val="0"/>
          <c:showBubbleSize val="0"/>
        </c:dLbls>
        <c:axId val="1579393104"/>
        <c:axId val="1579398384"/>
      </c:scatterChart>
      <c:valAx>
        <c:axId val="157939310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1/T</a:t>
                </a:r>
              </a:p>
            </c:rich>
          </c:tx>
          <c:layout>
            <c:manualLayout>
              <c:xMode val="edge"/>
              <c:yMode val="edge"/>
              <c:x val="0.46078263542500975"/>
              <c:y val="0.8786803732866724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9398384"/>
        <c:crosses val="autoZero"/>
        <c:crossBetween val="midCat"/>
      </c:valAx>
      <c:valAx>
        <c:axId val="15793983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log</a:t>
                </a:r>
                <a:r>
                  <a:rPr lang="en-IN" baseline="0"/>
                  <a:t> Pvap</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939310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Ca</a:t>
            </a:r>
            <a:r>
              <a:rPr lang="en-IN" baseline="0"/>
              <a:t> vs t</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'Rate equation'!$B$4:$B$10</c:f>
              <c:numCache>
                <c:formatCode>General</c:formatCode>
                <c:ptCount val="7"/>
                <c:pt idx="0">
                  <c:v>0</c:v>
                </c:pt>
                <c:pt idx="1">
                  <c:v>20</c:v>
                </c:pt>
                <c:pt idx="2">
                  <c:v>40</c:v>
                </c:pt>
                <c:pt idx="3">
                  <c:v>60</c:v>
                </c:pt>
                <c:pt idx="4">
                  <c:v>120</c:v>
                </c:pt>
                <c:pt idx="5">
                  <c:v>180</c:v>
                </c:pt>
                <c:pt idx="6">
                  <c:v>300</c:v>
                </c:pt>
              </c:numCache>
            </c:numRef>
          </c:xVal>
          <c:yVal>
            <c:numRef>
              <c:f>'Rate equation'!$C$4:$C$10</c:f>
              <c:numCache>
                <c:formatCode>General</c:formatCode>
                <c:ptCount val="7"/>
                <c:pt idx="0">
                  <c:v>10</c:v>
                </c:pt>
                <c:pt idx="1">
                  <c:v>8</c:v>
                </c:pt>
                <c:pt idx="2">
                  <c:v>6</c:v>
                </c:pt>
                <c:pt idx="3">
                  <c:v>5</c:v>
                </c:pt>
                <c:pt idx="4">
                  <c:v>3</c:v>
                </c:pt>
                <c:pt idx="5">
                  <c:v>2</c:v>
                </c:pt>
                <c:pt idx="6">
                  <c:v>1</c:v>
                </c:pt>
              </c:numCache>
            </c:numRef>
          </c:yVal>
          <c:smooth val="0"/>
          <c:extLst>
            <c:ext xmlns:c16="http://schemas.microsoft.com/office/drawing/2014/chart" uri="{C3380CC4-5D6E-409C-BE32-E72D297353CC}">
              <c16:uniqueId val="{00000000-EC9A-4FEC-8911-24B868C1928A}"/>
            </c:ext>
          </c:extLst>
        </c:ser>
        <c:dLbls>
          <c:showLegendKey val="0"/>
          <c:showVal val="0"/>
          <c:showCatName val="0"/>
          <c:showSerName val="0"/>
          <c:showPercent val="0"/>
          <c:showBubbleSize val="0"/>
        </c:dLbls>
        <c:axId val="704808831"/>
        <c:axId val="704792511"/>
      </c:scatterChart>
      <c:valAx>
        <c:axId val="704808831"/>
        <c:scaling>
          <c:orientation val="minMax"/>
          <c:max val="3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792511"/>
        <c:crosses val="autoZero"/>
        <c:crossBetween val="midCat"/>
        <c:majorUnit val="20"/>
      </c:valAx>
      <c:valAx>
        <c:axId val="7047925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8088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log</a:t>
            </a:r>
            <a:r>
              <a:rPr lang="en-IN" baseline="0"/>
              <a:t> Ca0 vs log tF</a:t>
            </a:r>
            <a:endParaRPr lang="en-IN"/>
          </a:p>
        </c:rich>
      </c:tx>
      <c:layout>
        <c:manualLayout>
          <c:xMode val="edge"/>
          <c:yMode val="edge"/>
          <c:x val="0.40309125199136991"/>
          <c:y val="2.3367099712382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9.335226503303086E-2"/>
                  <c:y val="-0.6290552037611094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trendline>
            <c:spPr>
              <a:ln w="19050" cap="rnd">
                <a:solidFill>
                  <a:schemeClr val="accent1"/>
                </a:solidFill>
                <a:prstDash val="sysDot"/>
              </a:ln>
              <a:effectLst/>
            </c:spPr>
            <c:trendlineType val="linear"/>
            <c:dispRSqr val="0"/>
            <c:dispEq val="0"/>
          </c:trendline>
          <c:xVal>
            <c:numRef>
              <c:f>'Rate equation'!$H$33:$H$35</c:f>
              <c:numCache>
                <c:formatCode>General</c:formatCode>
                <c:ptCount val="3"/>
                <c:pt idx="0">
                  <c:v>1</c:v>
                </c:pt>
                <c:pt idx="1">
                  <c:v>0.90308998699194354</c:v>
                </c:pt>
                <c:pt idx="2">
                  <c:v>0.77815125038364363</c:v>
                </c:pt>
              </c:numCache>
            </c:numRef>
          </c:xVal>
          <c:yVal>
            <c:numRef>
              <c:f>'Rate equation'!$G$33:$G$35</c:f>
              <c:numCache>
                <c:formatCode>General</c:formatCode>
                <c:ptCount val="3"/>
                <c:pt idx="0">
                  <c:v>1.6020599913279623</c:v>
                </c:pt>
                <c:pt idx="1">
                  <c:v>1.5797835966168101</c:v>
                </c:pt>
                <c:pt idx="2">
                  <c:v>1.7160033436347992</c:v>
                </c:pt>
              </c:numCache>
            </c:numRef>
          </c:yVal>
          <c:smooth val="0"/>
          <c:extLst>
            <c:ext xmlns:c16="http://schemas.microsoft.com/office/drawing/2014/chart" uri="{C3380CC4-5D6E-409C-BE32-E72D297353CC}">
              <c16:uniqueId val="{00000000-EA5F-4234-853E-049183B542D5}"/>
            </c:ext>
          </c:extLst>
        </c:ser>
        <c:dLbls>
          <c:showLegendKey val="0"/>
          <c:showVal val="0"/>
          <c:showCatName val="0"/>
          <c:showSerName val="0"/>
          <c:showPercent val="0"/>
          <c:showBubbleSize val="0"/>
        </c:dLbls>
        <c:axId val="150731712"/>
        <c:axId val="150721632"/>
      </c:scatterChart>
      <c:valAx>
        <c:axId val="15073171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log</a:t>
                </a:r>
                <a:r>
                  <a:rPr lang="en-IN" baseline="0"/>
                  <a:t> tF</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721632"/>
        <c:crosses val="autoZero"/>
        <c:crossBetween val="midCat"/>
      </c:valAx>
      <c:valAx>
        <c:axId val="1507216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log</a:t>
                </a:r>
                <a:r>
                  <a:rPr lang="en-IN" baseline="0"/>
                  <a:t> Ca0</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7317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ln k vs 1/T</c:v>
          </c:tx>
          <c:spPr>
            <a:ln w="25400" cap="rnd">
              <a:noFill/>
              <a:round/>
            </a:ln>
            <a:effectLst/>
          </c:spPr>
          <c:marker>
            <c:symbol val="circle"/>
            <c:size val="5"/>
            <c:spPr>
              <a:solidFill>
                <a:schemeClr val="accent1"/>
              </a:solidFill>
              <a:ln w="9525">
                <a:solidFill>
                  <a:schemeClr val="accent1"/>
                </a:solidFill>
              </a:ln>
              <a:effectLst/>
            </c:spPr>
          </c:marker>
          <c:xVal>
            <c:numRef>
              <c:f>'Rate equation'!$Y$19:$Y$21</c:f>
              <c:numCache>
                <c:formatCode>General</c:formatCode>
                <c:ptCount val="3"/>
                <c:pt idx="0">
                  <c:v>0</c:v>
                </c:pt>
                <c:pt idx="1">
                  <c:v>0</c:v>
                </c:pt>
                <c:pt idx="2">
                  <c:v>0</c:v>
                </c:pt>
              </c:numCache>
            </c:numRef>
          </c:xVal>
          <c:yVal>
            <c:numRef>
              <c:f>'Rate equation'!$X$19:$X$21</c:f>
              <c:numCache>
                <c:formatCode>General</c:formatCode>
                <c:ptCount val="3"/>
                <c:pt idx="0">
                  <c:v>0</c:v>
                </c:pt>
                <c:pt idx="1">
                  <c:v>0</c:v>
                </c:pt>
                <c:pt idx="2">
                  <c:v>0</c:v>
                </c:pt>
              </c:numCache>
            </c:numRef>
          </c:yVal>
          <c:smooth val="0"/>
          <c:extLst>
            <c:ext xmlns:c16="http://schemas.microsoft.com/office/drawing/2014/chart" uri="{C3380CC4-5D6E-409C-BE32-E72D297353CC}">
              <c16:uniqueId val="{00000000-1360-405B-BCD5-3E064FABEDE1}"/>
            </c:ext>
          </c:extLst>
        </c:ser>
        <c:dLbls>
          <c:showLegendKey val="0"/>
          <c:showVal val="0"/>
          <c:showCatName val="0"/>
          <c:showSerName val="0"/>
          <c:showPercent val="0"/>
          <c:showBubbleSize val="0"/>
        </c:dLbls>
        <c:axId val="595677008"/>
        <c:axId val="595677488"/>
      </c:scatterChart>
      <c:valAx>
        <c:axId val="5956770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1/T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5677488"/>
        <c:crosses val="autoZero"/>
        <c:crossBetween val="midCat"/>
      </c:valAx>
      <c:valAx>
        <c:axId val="5956774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ln</a:t>
                </a:r>
                <a:r>
                  <a:rPr lang="en-IN" baseline="0"/>
                  <a:t> k</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5677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Tr-Tj</a:t>
            </a:r>
            <a:r>
              <a:rPr lang="en-IN" baseline="0"/>
              <a:t> vs Tj</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2.6209529085393035E-2"/>
                  <c:y val="-0.7320574611929631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'Det of rate from RC(1st order)'!$S$18:$S$19</c:f>
              <c:numCache>
                <c:formatCode>General</c:formatCode>
                <c:ptCount val="2"/>
                <c:pt idx="0">
                  <c:v>25.088999999999999</c:v>
                </c:pt>
                <c:pt idx="1">
                  <c:v>29.016999999999999</c:v>
                </c:pt>
              </c:numCache>
            </c:numRef>
          </c:xVal>
          <c:yVal>
            <c:numRef>
              <c:f>'Det of rate from RC(1st order)'!$T$18:$T$19</c:f>
              <c:numCache>
                <c:formatCode>General</c:formatCode>
                <c:ptCount val="2"/>
                <c:pt idx="0">
                  <c:v>-0.10200000000000031</c:v>
                </c:pt>
                <c:pt idx="1">
                  <c:v>-0.13299999999999912</c:v>
                </c:pt>
              </c:numCache>
            </c:numRef>
          </c:yVal>
          <c:smooth val="0"/>
          <c:extLst>
            <c:ext xmlns:c16="http://schemas.microsoft.com/office/drawing/2014/chart" uri="{C3380CC4-5D6E-409C-BE32-E72D297353CC}">
              <c16:uniqueId val="{00000000-28EC-449C-826F-4AD0CE654E7E}"/>
            </c:ext>
          </c:extLst>
        </c:ser>
        <c:dLbls>
          <c:showLegendKey val="0"/>
          <c:showVal val="0"/>
          <c:showCatName val="0"/>
          <c:showSerName val="0"/>
          <c:showPercent val="0"/>
          <c:showBubbleSize val="0"/>
        </c:dLbls>
        <c:axId val="1469419056"/>
        <c:axId val="1469422416"/>
      </c:scatterChart>
      <c:valAx>
        <c:axId val="14694190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Tj</a:t>
                </a:r>
              </a:p>
            </c:rich>
          </c:tx>
          <c:layout>
            <c:manualLayout>
              <c:xMode val="edge"/>
              <c:yMode val="edge"/>
              <c:x val="0.53093663578016193"/>
              <c:y val="0.8988566425936782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9422416"/>
        <c:crosses val="autoZero"/>
        <c:crossBetween val="midCat"/>
      </c:valAx>
      <c:valAx>
        <c:axId val="14694224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Tr-Tj</a:t>
                </a:r>
              </a:p>
            </c:rich>
          </c:tx>
          <c:layout>
            <c:manualLayout>
              <c:xMode val="edge"/>
              <c:yMode val="edge"/>
              <c:x val="2.1985536286954526E-2"/>
              <c:y val="0.4384576411676269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94190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ln k vs 1/Tr</c:v>
          </c:tx>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0.10368414821508033"/>
                  <c:y val="-0.69989383315677534"/>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'Det of rate from RC(1st order)'!$C$8:$C$1531</c:f>
              <c:numCache>
                <c:formatCode>General</c:formatCode>
                <c:ptCount val="1524"/>
                <c:pt idx="0">
                  <c:v>3.3539433150040327E-3</c:v>
                </c:pt>
                <c:pt idx="1">
                  <c:v>3.3538297046013872E-3</c:v>
                </c:pt>
                <c:pt idx="2">
                  <c:v>3.3537239751019526E-3</c:v>
                </c:pt>
                <c:pt idx="3">
                  <c:v>3.3536261250158039E-3</c:v>
                </c:pt>
                <c:pt idx="4">
                  <c:v>3.3535237821846059E-3</c:v>
                </c:pt>
                <c:pt idx="5">
                  <c:v>3.3534338156241844E-3</c:v>
                </c:pt>
                <c:pt idx="6">
                  <c:v>3.3533472273686782E-3</c:v>
                </c:pt>
                <c:pt idx="7">
                  <c:v>3.3532617680206802E-3</c:v>
                </c:pt>
                <c:pt idx="8">
                  <c:v>3.3531751886496357E-3</c:v>
                </c:pt>
                <c:pt idx="9">
                  <c:v>3.3530964840100884E-3</c:v>
                </c:pt>
                <c:pt idx="10">
                  <c:v>3.3530132859798437E-3</c:v>
                </c:pt>
                <c:pt idx="11">
                  <c:v>3.3529312162925633E-3</c:v>
                </c:pt>
                <c:pt idx="12">
                  <c:v>3.352843529833434E-3</c:v>
                </c:pt>
                <c:pt idx="13">
                  <c:v>3.3527637166592792E-3</c:v>
                </c:pt>
                <c:pt idx="14">
                  <c:v>3.3526805351414561E-3</c:v>
                </c:pt>
                <c:pt idx="15">
                  <c:v>3.3525917378058696E-3</c:v>
                </c:pt>
                <c:pt idx="16">
                  <c:v>3.3525085648212559E-3</c:v>
                </c:pt>
                <c:pt idx="17">
                  <c:v>3.3524220243399245E-3</c:v>
                </c:pt>
                <c:pt idx="18">
                  <c:v>3.3523411074123611E-3</c:v>
                </c:pt>
                <c:pt idx="19">
                  <c:v>3.3522590706263995E-3</c:v>
                </c:pt>
                <c:pt idx="20">
                  <c:v>3.3521849038375476E-3</c:v>
                </c:pt>
                <c:pt idx="21">
                  <c:v>3.3521051220166257E-3</c:v>
                </c:pt>
                <c:pt idx="22">
                  <c:v>3.3520332092634103E-3</c:v>
                </c:pt>
                <c:pt idx="23">
                  <c:v>3.3519612995956192E-3</c:v>
                </c:pt>
                <c:pt idx="24">
                  <c:v>3.3518882694971793E-3</c:v>
                </c:pt>
                <c:pt idx="25">
                  <c:v>3.3518208599230487E-3</c:v>
                </c:pt>
                <c:pt idx="26">
                  <c:v>3.3517478359440093E-3</c:v>
                </c:pt>
                <c:pt idx="27">
                  <c:v>3.3516759385195378E-3</c:v>
                </c:pt>
                <c:pt idx="28">
                  <c:v>3.351608537485395E-3</c:v>
                </c:pt>
                <c:pt idx="29">
                  <c:v>3.3515422624451978E-3</c:v>
                </c:pt>
                <c:pt idx="30">
                  <c:v>3.3514703738397626E-3</c:v>
                </c:pt>
                <c:pt idx="31">
                  <c:v>3.3513996115057568E-3</c:v>
                </c:pt>
                <c:pt idx="32">
                  <c:v>3.3513322215847244E-3</c:v>
                </c:pt>
                <c:pt idx="33">
                  <c:v>3.3512670805704928E-3</c:v>
                </c:pt>
                <c:pt idx="34">
                  <c:v>3.3512008190334799E-3</c:v>
                </c:pt>
                <c:pt idx="35">
                  <c:v>3.3511334371067649E-3</c:v>
                </c:pt>
                <c:pt idx="36">
                  <c:v>3.3510638119624262E-3</c:v>
                </c:pt>
                <c:pt idx="37">
                  <c:v>3.3509930667953445E-3</c:v>
                </c:pt>
                <c:pt idx="38">
                  <c:v>3.3509234474836573E-3</c:v>
                </c:pt>
                <c:pt idx="39">
                  <c:v>3.3508549538872091E-3</c:v>
                </c:pt>
                <c:pt idx="40">
                  <c:v>3.3507875858681197E-3</c:v>
                </c:pt>
                <c:pt idx="41">
                  <c:v>3.3507202205578074E-3</c:v>
                </c:pt>
                <c:pt idx="42">
                  <c:v>3.3506517352690267E-3</c:v>
                </c:pt>
                <c:pt idx="43">
                  <c:v>3.3505798848606728E-3</c:v>
                </c:pt>
                <c:pt idx="44">
                  <c:v>3.3505237538732054E-3</c:v>
                </c:pt>
                <c:pt idx="45">
                  <c:v>3.3504552766152628E-3</c:v>
                </c:pt>
                <c:pt idx="46">
                  <c:v>3.350392414711573E-3</c:v>
                </c:pt>
                <c:pt idx="47">
                  <c:v>3.3503239428220311E-3</c:v>
                </c:pt>
                <c:pt idx="48">
                  <c:v>3.3502655755521735E-3</c:v>
                </c:pt>
                <c:pt idx="49">
                  <c:v>3.3502027207666331E-3</c:v>
                </c:pt>
                <c:pt idx="50">
                  <c:v>3.3501409906835926E-3</c:v>
                </c:pt>
                <c:pt idx="51">
                  <c:v>3.3500736513692253E-3</c:v>
                </c:pt>
                <c:pt idx="52">
                  <c:v>3.3500108037848421E-3</c:v>
                </c:pt>
                <c:pt idx="53">
                  <c:v>3.3499468363437073E-3</c:v>
                </c:pt>
                <c:pt idx="54">
                  <c:v>3.3498862378633621E-3</c:v>
                </c:pt>
                <c:pt idx="55">
                  <c:v>3.3498256415753556E-3</c:v>
                </c:pt>
                <c:pt idx="56">
                  <c:v>3.3497594370260298E-3</c:v>
                </c:pt>
                <c:pt idx="57">
                  <c:v>3.3496943571383825E-3</c:v>
                </c:pt>
                <c:pt idx="58">
                  <c:v>3.3496315237842261E-3</c:v>
                </c:pt>
                <c:pt idx="59">
                  <c:v>3.3495720586737836E-3</c:v>
                </c:pt>
                <c:pt idx="60">
                  <c:v>3.3495092299076334E-3</c:v>
                </c:pt>
                <c:pt idx="61">
                  <c:v>3.3494475253779262E-3</c:v>
                </c:pt>
                <c:pt idx="62">
                  <c:v>3.3493869449605289E-3</c:v>
                </c:pt>
                <c:pt idx="63">
                  <c:v>3.3493241231385713E-3</c:v>
                </c:pt>
                <c:pt idx="64">
                  <c:v>3.3492624254286714E-3</c:v>
                </c:pt>
                <c:pt idx="65">
                  <c:v>3.349201851706719E-3</c:v>
                </c:pt>
                <c:pt idx="66">
                  <c:v>3.3491390368278026E-3</c:v>
                </c:pt>
                <c:pt idx="67">
                  <c:v>3.3490773459365808E-3</c:v>
                </c:pt>
                <c:pt idx="68">
                  <c:v>3.349016778908964E-3</c:v>
                </c:pt>
                <c:pt idx="69">
                  <c:v>3.3489584571750261E-3</c:v>
                </c:pt>
                <c:pt idx="70">
                  <c:v>3.3488945299156741E-3</c:v>
                </c:pt>
                <c:pt idx="71">
                  <c:v>3.3488362124394523E-3</c:v>
                </c:pt>
                <c:pt idx="72">
                  <c:v>3.3487711684197482E-3</c:v>
                </c:pt>
                <c:pt idx="73">
                  <c:v>3.3487072483103261E-3</c:v>
                </c:pt>
                <c:pt idx="74">
                  <c:v>3.3486466946680503E-3</c:v>
                </c:pt>
                <c:pt idx="75">
                  <c:v>3.3485839006113507E-3</c:v>
                </c:pt>
                <c:pt idx="76">
                  <c:v>3.3485222301693814E-3</c:v>
                </c:pt>
                <c:pt idx="77">
                  <c:v>3.3484616832181124E-3</c:v>
                </c:pt>
                <c:pt idx="78">
                  <c:v>3.3484056231784672E-3</c:v>
                </c:pt>
                <c:pt idx="79">
                  <c:v>3.3483439593028881E-3</c:v>
                </c:pt>
                <c:pt idx="80">
                  <c:v>3.3482811765993986E-3</c:v>
                </c:pt>
                <c:pt idx="81">
                  <c:v>3.3482251226036332E-3</c:v>
                </c:pt>
                <c:pt idx="82">
                  <c:v>3.3481589813025409E-3</c:v>
                </c:pt>
                <c:pt idx="83">
                  <c:v>3.3481006894408938E-3</c:v>
                </c:pt>
                <c:pt idx="84">
                  <c:v>3.3480401577328676E-3</c:v>
                </c:pt>
                <c:pt idx="85">
                  <c:v>3.3479807491106927E-3</c:v>
                </c:pt>
                <c:pt idx="86">
                  <c:v>3.3479157383175316E-3</c:v>
                </c:pt>
                <c:pt idx="87">
                  <c:v>3.3478596965566924E-3</c:v>
                </c:pt>
                <c:pt idx="88">
                  <c:v>3.3477958112378809E-3</c:v>
                </c:pt>
                <c:pt idx="89">
                  <c:v>3.3477375320211094E-3</c:v>
                </c:pt>
                <c:pt idx="90">
                  <c:v>3.3476736513645619E-3</c:v>
                </c:pt>
                <c:pt idx="91">
                  <c:v>3.3476131350966103E-3</c:v>
                </c:pt>
                <c:pt idx="92">
                  <c:v>3.3475548622397483E-3</c:v>
                </c:pt>
                <c:pt idx="93">
                  <c:v>3.3474909885542587E-3</c:v>
                </c:pt>
                <c:pt idx="94">
                  <c:v>3.3474304788900992E-3</c:v>
                </c:pt>
                <c:pt idx="95">
                  <c:v>3.3473722123921056E-3</c:v>
                </c:pt>
                <c:pt idx="96">
                  <c:v>3.3473083456765328E-3</c:v>
                </c:pt>
                <c:pt idx="97">
                  <c:v>3.3472478426150843E-3</c:v>
                </c:pt>
                <c:pt idx="98">
                  <c:v>3.3471895824749185E-3</c:v>
                </c:pt>
                <c:pt idx="99">
                  <c:v>3.3471302040343626E-3</c:v>
                </c:pt>
                <c:pt idx="100">
                  <c:v>3.3470674668389291E-3</c:v>
                </c:pt>
                <c:pt idx="101">
                  <c:v>3.3470092129775594E-3</c:v>
                </c:pt>
                <c:pt idx="102">
                  <c:v>3.3469431197057633E-3</c:v>
                </c:pt>
                <c:pt idx="103">
                  <c:v>3.3468826298464951E-3</c:v>
                </c:pt>
                <c:pt idx="104">
                  <c:v>3.3468221421736736E-3</c:v>
                </c:pt>
                <c:pt idx="105">
                  <c:v>3.3467605366061972E-3</c:v>
                </c:pt>
                <c:pt idx="106">
                  <c:v>3.3467067736006411E-3</c:v>
                </c:pt>
                <c:pt idx="107">
                  <c:v>3.3466418122734742E-3</c:v>
                </c:pt>
                <c:pt idx="108">
                  <c:v>3.3465846931901347E-3</c:v>
                </c:pt>
                <c:pt idx="109">
                  <c:v>3.3465219764424931E-3</c:v>
                </c:pt>
                <c:pt idx="110">
                  <c:v>3.3464659813327428E-3</c:v>
                </c:pt>
                <c:pt idx="111">
                  <c:v>3.3464021491933157E-3</c:v>
                </c:pt>
                <c:pt idx="112">
                  <c:v>3.3463439184884159E-3</c:v>
                </c:pt>
                <c:pt idx="113">
                  <c:v>3.346278971246763E-3</c:v>
                </c:pt>
                <c:pt idx="114">
                  <c:v>3.346224103989937E-3</c:v>
                </c:pt>
                <c:pt idx="115">
                  <c:v>3.3461614007567002E-3</c:v>
                </c:pt>
                <c:pt idx="116">
                  <c:v>3.3461009391501507E-3</c:v>
                </c:pt>
                <c:pt idx="117">
                  <c:v>3.346041599327579E-3</c:v>
                </c:pt>
                <c:pt idx="118">
                  <c:v>3.345981142050283E-3</c:v>
                </c:pt>
                <c:pt idx="119">
                  <c:v>3.3459206869576675E-3</c:v>
                </c:pt>
                <c:pt idx="120">
                  <c:v>3.3458591145719189E-3</c:v>
                </c:pt>
                <c:pt idx="121">
                  <c:v>3.3458009027639993E-3</c:v>
                </c:pt>
                <c:pt idx="122">
                  <c:v>3.3457382153899273E-3</c:v>
                </c:pt>
                <c:pt idx="123">
                  <c:v>3.3456766497196987E-3</c:v>
                </c:pt>
                <c:pt idx="124">
                  <c:v>3.3456162056296011E-3</c:v>
                </c:pt>
                <c:pt idx="125">
                  <c:v>3.3455557637234699E-3</c:v>
                </c:pt>
                <c:pt idx="126">
                  <c:v>3.3454986817062441E-3</c:v>
                </c:pt>
                <c:pt idx="127">
                  <c:v>3.345436005656463E-3</c:v>
                </c:pt>
                <c:pt idx="128">
                  <c:v>3.3453778085701215E-3</c:v>
                </c:pt>
                <c:pt idx="129">
                  <c:v>3.3453162561629087E-3</c:v>
                </c:pt>
                <c:pt idx="130">
                  <c:v>3.3452558250939681E-3</c:v>
                </c:pt>
                <c:pt idx="131">
                  <c:v>3.3451953962082876E-3</c:v>
                </c:pt>
                <c:pt idx="132">
                  <c:v>3.3451338505133274E-3</c:v>
                </c:pt>
                <c:pt idx="133">
                  <c:v>3.3450734260342379E-3</c:v>
                </c:pt>
                <c:pt idx="134">
                  <c:v>3.3450118848272264E-3</c:v>
                </c:pt>
                <c:pt idx="135">
                  <c:v>3.344951464754246E-3</c:v>
                </c:pt>
                <c:pt idx="136">
                  <c:v>3.3448932845246502E-3</c:v>
                </c:pt>
                <c:pt idx="137">
                  <c:v>3.34483174994573E-3</c:v>
                </c:pt>
                <c:pt idx="138">
                  <c:v>3.3447690988824118E-3</c:v>
                </c:pt>
                <c:pt idx="139">
                  <c:v>3.3447109249965293E-3</c:v>
                </c:pt>
                <c:pt idx="140">
                  <c:v>3.3446561091481689E-3</c:v>
                </c:pt>
                <c:pt idx="141">
                  <c:v>3.3445912274047778E-3</c:v>
                </c:pt>
                <c:pt idx="142">
                  <c:v>3.3445308225271541E-3</c:v>
                </c:pt>
                <c:pt idx="143">
                  <c:v>3.3444737754794547E-3</c:v>
                </c:pt>
                <c:pt idx="144">
                  <c:v>3.3444133748441922E-3</c:v>
                </c:pt>
                <c:pt idx="145">
                  <c:v>3.3443507394526699E-3</c:v>
                </c:pt>
                <c:pt idx="146">
                  <c:v>3.3442936985480409E-3</c:v>
                </c:pt>
                <c:pt idx="147">
                  <c:v>3.3442333044168627E-3</c:v>
                </c:pt>
                <c:pt idx="148">
                  <c:v>3.3441706757699448E-3</c:v>
                </c:pt>
                <c:pt idx="149">
                  <c:v>3.3441091677749598E-3</c:v>
                </c:pt>
                <c:pt idx="150">
                  <c:v>3.344053253379249E-3</c:v>
                </c:pt>
                <c:pt idx="151">
                  <c:v>3.3439906314758467E-3</c:v>
                </c:pt>
                <c:pt idx="152">
                  <c:v>3.3439313664774891E-3</c:v>
                </c:pt>
                <c:pt idx="153">
                  <c:v>3.3438732217282202E-3</c:v>
                </c:pt>
                <c:pt idx="154">
                  <c:v>3.3438128427826139E-3</c:v>
                </c:pt>
                <c:pt idx="155">
                  <c:v>3.3437535840858726E-3</c:v>
                </c:pt>
                <c:pt idx="156">
                  <c:v>3.343693209460645E-3</c:v>
                </c:pt>
                <c:pt idx="157">
                  <c:v>3.3436395449574067E-3</c:v>
                </c:pt>
                <c:pt idx="158">
                  <c:v>3.3435735846987372E-3</c:v>
                </c:pt>
                <c:pt idx="159">
                  <c:v>3.3435154523910144E-3</c:v>
                </c:pt>
                <c:pt idx="160">
                  <c:v>3.3434550863647881E-3</c:v>
                </c:pt>
                <c:pt idx="161">
                  <c:v>3.3433936046898447E-3</c:v>
                </c:pt>
                <c:pt idx="162">
                  <c:v>3.3433354786402652E-3</c:v>
                </c:pt>
                <c:pt idx="163">
                  <c:v>3.3432728836163242E-3</c:v>
                </c:pt>
                <c:pt idx="164">
                  <c:v>3.3432158794730557E-3</c:v>
                </c:pt>
                <c:pt idx="165">
                  <c:v>3.3431532889273423E-3</c:v>
                </c:pt>
                <c:pt idx="166">
                  <c:v>3.3430951712333343E-3</c:v>
                </c:pt>
                <c:pt idx="167">
                  <c:v>3.3430359379706368E-3</c:v>
                </c:pt>
                <c:pt idx="168">
                  <c:v>3.3429778243566021E-3</c:v>
                </c:pt>
                <c:pt idx="169">
                  <c:v>3.3429174777420195E-3</c:v>
                </c:pt>
                <c:pt idx="170">
                  <c:v>3.3428582507758768E-3</c:v>
                </c:pt>
                <c:pt idx="171">
                  <c:v>3.3427979084782039E-3</c:v>
                </c:pt>
                <c:pt idx="172">
                  <c:v>3.3427398031393675E-3</c:v>
                </c:pt>
                <c:pt idx="173">
                  <c:v>3.3426805824687766E-3</c:v>
                </c:pt>
                <c:pt idx="174">
                  <c:v>3.3426180119645664E-3</c:v>
                </c:pt>
                <c:pt idx="175">
                  <c:v>3.3425599128795178E-3</c:v>
                </c:pt>
                <c:pt idx="176">
                  <c:v>3.3425006985826457E-3</c:v>
                </c:pt>
                <c:pt idx="177">
                  <c:v>3.3424426035756111E-3</c:v>
                </c:pt>
                <c:pt idx="178">
                  <c:v>3.3423822762826557E-3</c:v>
                </c:pt>
                <c:pt idx="179">
                  <c:v>3.3423185998358918E-3</c:v>
                </c:pt>
                <c:pt idx="180">
                  <c:v>3.3422627453011961E-3</c:v>
                </c:pt>
                <c:pt idx="181">
                  <c:v>3.3422024245004824E-3</c:v>
                </c:pt>
                <c:pt idx="182">
                  <c:v>3.3421454568545732E-3</c:v>
                </c:pt>
                <c:pt idx="183">
                  <c:v>3.3420806724801045E-3</c:v>
                </c:pt>
                <c:pt idx="184">
                  <c:v>3.3420225920727221E-3</c:v>
                </c:pt>
                <c:pt idx="185">
                  <c:v>3.3419656305570624E-3</c:v>
                </c:pt>
                <c:pt idx="186">
                  <c:v>3.3419053204803654E-3</c:v>
                </c:pt>
                <c:pt idx="187">
                  <c:v>3.3418517133506635E-3</c:v>
                </c:pt>
                <c:pt idx="188">
                  <c:v>3.3417902906288178E-3</c:v>
                </c:pt>
                <c:pt idx="189">
                  <c:v>3.3417322203137213E-3</c:v>
                </c:pt>
                <c:pt idx="190">
                  <c:v>3.3416719186610318E-3</c:v>
                </c:pt>
                <c:pt idx="191">
                  <c:v>3.3416105025481447E-3</c:v>
                </c:pt>
                <c:pt idx="192">
                  <c:v>3.3415546716772161E-3</c:v>
                </c:pt>
                <c:pt idx="193">
                  <c:v>3.3414943764320387E-3</c:v>
                </c:pt>
                <c:pt idx="194">
                  <c:v>3.3414329668449653E-3</c:v>
                </c:pt>
                <c:pt idx="195">
                  <c:v>3.3413793748680153E-3</c:v>
                </c:pt>
                <c:pt idx="196">
                  <c:v>3.3413190859487509E-3</c:v>
                </c:pt>
                <c:pt idx="197">
                  <c:v>3.3412599156064566E-3</c:v>
                </c:pt>
                <c:pt idx="198">
                  <c:v>3.3411996309979128E-3</c:v>
                </c:pt>
                <c:pt idx="199">
                  <c:v>3.3411460465054112E-3</c:v>
                </c:pt>
                <c:pt idx="200">
                  <c:v>3.3410824171528496E-3</c:v>
                </c:pt>
                <c:pt idx="201">
                  <c:v>3.3410288364198867E-3</c:v>
                </c:pt>
                <c:pt idx="202">
                  <c:v>3.3409707925651367E-3</c:v>
                </c:pt>
                <c:pt idx="203">
                  <c:v>3.340907169887468E-3</c:v>
                </c:pt>
                <c:pt idx="204">
                  <c:v>3.3408491302600414E-3</c:v>
                </c:pt>
                <c:pt idx="205">
                  <c:v>3.3407933248276733E-3</c:v>
                </c:pt>
                <c:pt idx="206">
                  <c:v>3.3407319410053466E-3</c:v>
                </c:pt>
                <c:pt idx="207">
                  <c:v>3.340676139487928E-3</c:v>
                </c:pt>
                <c:pt idx="208">
                  <c:v>3.3406225717849676E-3</c:v>
                </c:pt>
                <c:pt idx="209">
                  <c:v>3.3405589623689371E-3</c:v>
                </c:pt>
                <c:pt idx="210">
                  <c:v>3.3405009348391862E-3</c:v>
                </c:pt>
                <c:pt idx="211">
                  <c:v>3.3404406776150718E-3</c:v>
                </c:pt>
                <c:pt idx="212">
                  <c:v>3.3403815383793137E-3</c:v>
                </c:pt>
                <c:pt idx="213">
                  <c:v>3.3403235170132695E-3</c:v>
                </c:pt>
                <c:pt idx="214">
                  <c:v>3.3402677291390257E-3</c:v>
                </c:pt>
                <c:pt idx="215">
                  <c:v>3.3402085960268211E-3</c:v>
                </c:pt>
                <c:pt idx="216">
                  <c:v>3.3401528119911482E-3</c:v>
                </c:pt>
                <c:pt idx="217">
                  <c:v>3.3400925673254104E-3</c:v>
                </c:pt>
                <c:pt idx="218">
                  <c:v>3.3400356715809721E-3</c:v>
                </c:pt>
                <c:pt idx="219">
                  <c:v>3.339975431140728E-3</c:v>
                </c:pt>
                <c:pt idx="220">
                  <c:v>3.3399174238816116E-3</c:v>
                </c:pt>
                <c:pt idx="221">
                  <c:v>3.3398627650389847E-3</c:v>
                </c:pt>
                <c:pt idx="222">
                  <c:v>3.3398002999808626E-3</c:v>
                </c:pt>
                <c:pt idx="223">
                  <c:v>3.3397445295819542E-3</c:v>
                </c:pt>
                <c:pt idx="224">
                  <c:v>3.3396898763980772E-3</c:v>
                </c:pt>
                <c:pt idx="225">
                  <c:v>3.3396296484305074E-3</c:v>
                </c:pt>
                <c:pt idx="226">
                  <c:v>3.3395738837307311E-3</c:v>
                </c:pt>
                <c:pt idx="227">
                  <c:v>3.3395170056554719E-3</c:v>
                </c:pt>
                <c:pt idx="228">
                  <c:v>3.3394612447173897E-3</c:v>
                </c:pt>
                <c:pt idx="229">
                  <c:v>3.3394032553170812E-3</c:v>
                </c:pt>
                <c:pt idx="230">
                  <c:v>3.3393441528083881E-3</c:v>
                </c:pt>
                <c:pt idx="231">
                  <c:v>3.3392861674745511E-3</c:v>
                </c:pt>
                <c:pt idx="232">
                  <c:v>3.339225954066943E-3</c:v>
                </c:pt>
                <c:pt idx="233">
                  <c:v>3.3391713178540479E-3</c:v>
                </c:pt>
                <c:pt idx="234">
                  <c:v>3.3391133385223151E-3</c:v>
                </c:pt>
                <c:pt idx="235">
                  <c:v>3.3390575910636133E-3</c:v>
                </c:pt>
                <c:pt idx="236">
                  <c:v>3.3389985007896729E-3</c:v>
                </c:pt>
                <c:pt idx="237">
                  <c:v>3.3389427571653709E-3</c:v>
                </c:pt>
                <c:pt idx="238">
                  <c:v>3.3388892450370747E-3</c:v>
                </c:pt>
                <c:pt idx="239">
                  <c:v>3.3388290459429549E-3</c:v>
                </c:pt>
                <c:pt idx="240">
                  <c:v>3.3387699637576519E-3</c:v>
                </c:pt>
                <c:pt idx="241">
                  <c:v>3.3387164571677735E-3</c:v>
                </c:pt>
                <c:pt idx="242">
                  <c:v>3.3386629522928432E-3</c:v>
                </c:pt>
                <c:pt idx="243">
                  <c:v>3.3386038759855557E-3</c:v>
                </c:pt>
                <c:pt idx="244">
                  <c:v>3.3385481455366615E-3</c:v>
                </c:pt>
                <c:pt idx="245">
                  <c:v>3.3384901878434885E-3</c:v>
                </c:pt>
                <c:pt idx="246">
                  <c:v>3.338433346675938E-3</c:v>
                </c:pt>
                <c:pt idx="247">
                  <c:v>3.338375392968513E-3</c:v>
                </c:pt>
                <c:pt idx="248">
                  <c:v>3.3383218990244417E-3</c:v>
                </c:pt>
                <c:pt idx="249">
                  <c:v>3.338265063587273E-3</c:v>
                </c:pt>
                <c:pt idx="250">
                  <c:v>3.3382071157222878E-3</c:v>
                </c:pt>
                <c:pt idx="251">
                  <c:v>3.3381513985185282E-3</c:v>
                </c:pt>
                <c:pt idx="252">
                  <c:v>3.3380967974633133E-3</c:v>
                </c:pt>
                <c:pt idx="253">
                  <c:v>3.3380388554398849E-3</c:v>
                </c:pt>
                <c:pt idx="254">
                  <c:v>3.3379831438527198E-3</c:v>
                </c:pt>
                <c:pt idx="255">
                  <c:v>3.3379285483014945E-3</c:v>
                </c:pt>
                <c:pt idx="256">
                  <c:v>3.3378728403962716E-3</c:v>
                </c:pt>
                <c:pt idx="257">
                  <c:v>3.337819362556609E-3</c:v>
                </c:pt>
                <c:pt idx="258">
                  <c:v>3.3377625442295258E-3</c:v>
                </c:pt>
                <c:pt idx="259">
                  <c:v>3.3377068418651238E-3</c:v>
                </c:pt>
                <c:pt idx="260">
                  <c:v>3.3376533693443874E-3</c:v>
                </c:pt>
                <c:pt idx="261">
                  <c:v>3.3375998985369628E-3</c:v>
                </c:pt>
                <c:pt idx="262">
                  <c:v>3.3375408598439764E-3</c:v>
                </c:pt>
                <c:pt idx="263">
                  <c:v>3.3374851648784419E-3</c:v>
                </c:pt>
                <c:pt idx="264">
                  <c:v>3.3374316994602702E-3</c:v>
                </c:pt>
                <c:pt idx="265">
                  <c:v>3.3373771219460911E-3</c:v>
                </c:pt>
                <c:pt idx="266">
                  <c:v>3.3373214324451052E-3</c:v>
                </c:pt>
                <c:pt idx="267">
                  <c:v>3.337263517335582E-3</c:v>
                </c:pt>
                <c:pt idx="268">
                  <c:v>3.3372111727160291E-3</c:v>
                </c:pt>
                <c:pt idx="269">
                  <c:v>3.3371599434017674E-3</c:v>
                </c:pt>
                <c:pt idx="270">
                  <c:v>3.337104261148431E-3</c:v>
                </c:pt>
                <c:pt idx="271">
                  <c:v>3.3370519215245521E-3</c:v>
                </c:pt>
                <c:pt idx="272">
                  <c:v>3.3369962428759299E-3</c:v>
                </c:pt>
                <c:pt idx="273">
                  <c:v>3.3369405660852716E-3</c:v>
                </c:pt>
                <c:pt idx="274">
                  <c:v>3.3368871181141241E-3</c:v>
                </c:pt>
                <c:pt idx="275">
                  <c:v>3.3368370121961391E-3</c:v>
                </c:pt>
                <c:pt idx="276">
                  <c:v>3.3367791138982856E-3</c:v>
                </c:pt>
                <c:pt idx="277">
                  <c:v>3.336727897848077E-3</c:v>
                </c:pt>
                <c:pt idx="278">
                  <c:v>3.3366733433500264E-3</c:v>
                </c:pt>
                <c:pt idx="279">
                  <c:v>3.3366199039387124E-3</c:v>
                </c:pt>
                <c:pt idx="280">
                  <c:v>3.3365664662391185E-3</c:v>
                </c:pt>
                <c:pt idx="281">
                  <c:v>3.3365119170196138E-3</c:v>
                </c:pt>
                <c:pt idx="282">
                  <c:v>3.336458482778869E-3</c:v>
                </c:pt>
                <c:pt idx="283">
                  <c:v>3.336413955552293E-3</c:v>
                </c:pt>
                <c:pt idx="284">
                  <c:v>3.3363571850620606E-3</c:v>
                </c:pt>
                <c:pt idx="285">
                  <c:v>3.3362993034140678E-3</c:v>
                </c:pt>
                <c:pt idx="286">
                  <c:v>3.336250328203626E-3</c:v>
                </c:pt>
                <c:pt idx="287">
                  <c:v>3.3361991283846156E-3</c:v>
                </c:pt>
                <c:pt idx="288">
                  <c:v>3.3361468171491291E-3</c:v>
                </c:pt>
                <c:pt idx="289">
                  <c:v>3.3360978464153958E-3</c:v>
                </c:pt>
                <c:pt idx="290">
                  <c:v>3.336046651276371E-3</c:v>
                </c:pt>
                <c:pt idx="291">
                  <c:v>3.3359921190522176E-3</c:v>
                </c:pt>
                <c:pt idx="292">
                  <c:v>3.3359387014591725E-3</c:v>
                </c:pt>
                <c:pt idx="293">
                  <c:v>3.3358897368349944E-3</c:v>
                </c:pt>
                <c:pt idx="294">
                  <c:v>3.335838548082943E-3</c:v>
                </c:pt>
                <c:pt idx="295">
                  <c:v>3.3357840226619822E-3</c:v>
                </c:pt>
                <c:pt idx="296">
                  <c:v>3.3357328371541929E-3</c:v>
                </c:pt>
                <c:pt idx="297">
                  <c:v>3.3356816532171978E-3</c:v>
                </c:pt>
                <c:pt idx="298">
                  <c:v>3.3356271329250749E-3</c:v>
                </c:pt>
                <c:pt idx="299">
                  <c:v>3.3355781774467548E-3</c:v>
                </c:pt>
                <c:pt idx="300">
                  <c:v>3.3355314485579331E-3</c:v>
                </c:pt>
                <c:pt idx="301">
                  <c:v>3.3354780457167288E-3</c:v>
                </c:pt>
                <c:pt idx="302">
                  <c:v>3.3354235320801032E-3</c:v>
                </c:pt>
                <c:pt idx="303">
                  <c:v>3.3353701326943653E-3</c:v>
                </c:pt>
                <c:pt idx="304">
                  <c:v>3.3353234096344148E-3</c:v>
                </c:pt>
                <c:pt idx="305">
                  <c:v>3.3352689010522434E-3</c:v>
                </c:pt>
                <c:pt idx="306">
                  <c:v>3.3352221808284088E-3</c:v>
                </c:pt>
                <c:pt idx="307">
                  <c:v>3.335168787889602E-3</c:v>
                </c:pt>
                <c:pt idx="308">
                  <c:v>3.3351187335620334E-3</c:v>
                </c:pt>
                <c:pt idx="309">
                  <c:v>3.3350697930055579E-3</c:v>
                </c:pt>
                <c:pt idx="310">
                  <c:v>3.3350164049456956E-3</c:v>
                </c:pt>
                <c:pt idx="311">
                  <c:v>3.3349674673923556E-3</c:v>
                </c:pt>
                <c:pt idx="312">
                  <c:v>3.3349174191074091E-3</c:v>
                </c:pt>
                <c:pt idx="313">
                  <c:v>3.334866260190934E-3</c:v>
                </c:pt>
                <c:pt idx="314">
                  <c:v>3.3348173270438676E-3</c:v>
                </c:pt>
                <c:pt idx="315">
                  <c:v>3.3347695074011871E-3</c:v>
                </c:pt>
                <c:pt idx="316">
                  <c:v>3.3347228011671531E-3</c:v>
                </c:pt>
                <c:pt idx="317">
                  <c:v>3.3346672002134187E-3</c:v>
                </c:pt>
                <c:pt idx="318">
                  <c:v>3.3346204968451153E-3</c:v>
                </c:pt>
                <c:pt idx="319">
                  <c:v>3.3345682351030659E-3</c:v>
                </c:pt>
                <c:pt idx="320">
                  <c:v>3.334521534506796E-3</c:v>
                </c:pt>
                <c:pt idx="321">
                  <c:v>3.3344703877355507E-3</c:v>
                </c:pt>
                <c:pt idx="322">
                  <c:v>3.334423689879924E-3</c:v>
                </c:pt>
                <c:pt idx="323">
                  <c:v>3.3343758815256234E-3</c:v>
                </c:pt>
                <c:pt idx="324">
                  <c:v>3.3343247392224615E-3</c:v>
                </c:pt>
                <c:pt idx="325">
                  <c:v>3.3342758219656755E-3</c:v>
                </c:pt>
                <c:pt idx="326">
                  <c:v>3.3342235710267969E-3</c:v>
                </c:pt>
                <c:pt idx="327">
                  <c:v>3.3341813267841114E-3</c:v>
                </c:pt>
                <c:pt idx="328">
                  <c:v>3.3341346370244314E-3</c:v>
                </c:pt>
                <c:pt idx="329">
                  <c:v>3.3340857253453524E-3</c:v>
                </c:pt>
                <c:pt idx="330">
                  <c:v>3.3340357035215418E-3</c:v>
                </c:pt>
                <c:pt idx="331">
                  <c:v>3.333989017840175E-3</c:v>
                </c:pt>
                <c:pt idx="332">
                  <c:v>3.3339467795407683E-3</c:v>
                </c:pt>
                <c:pt idx="333">
                  <c:v>3.3338956503997006E-3</c:v>
                </c:pt>
                <c:pt idx="334">
                  <c:v>3.3338456342791338E-3</c:v>
                </c:pt>
                <c:pt idx="335">
                  <c:v>3.3338011767651394E-3</c:v>
                </c:pt>
                <c:pt idx="336">
                  <c:v>3.3337500520898441E-3</c:v>
                </c:pt>
                <c:pt idx="337">
                  <c:v>3.3337022630504439E-3</c:v>
                </c:pt>
                <c:pt idx="338">
                  <c:v>3.3336578093601105E-3</c:v>
                </c:pt>
                <c:pt idx="339">
                  <c:v>3.3336111342611883E-3</c:v>
                </c:pt>
                <c:pt idx="340">
                  <c:v>3.3335644604692589E-3</c:v>
                </c:pt>
                <c:pt idx="341">
                  <c:v>3.3335144542853495E-3</c:v>
                </c:pt>
                <c:pt idx="342">
                  <c:v>3.333470005603563E-3</c:v>
                </c:pt>
                <c:pt idx="343">
                  <c:v>3.3334255581071071E-3</c:v>
                </c:pt>
                <c:pt idx="344">
                  <c:v>3.3333766672300072E-3</c:v>
                </c:pt>
                <c:pt idx="345">
                  <c:v>3.3333288888948145E-3</c:v>
                </c:pt>
                <c:pt idx="346">
                  <c:v>3.333291111645919E-3</c:v>
                </c:pt>
                <c:pt idx="347">
                  <c:v>3.3332444468147514E-3</c:v>
                </c:pt>
                <c:pt idx="348">
                  <c:v>3.3331955612501346E-3</c:v>
                </c:pt>
                <c:pt idx="349">
                  <c:v>3.3331477881064619E-3</c:v>
                </c:pt>
                <c:pt idx="350">
                  <c:v>3.3331077930393374E-3</c:v>
                </c:pt>
                <c:pt idx="351">
                  <c:v>3.3330611333407768E-3</c:v>
                </c:pt>
                <c:pt idx="352">
                  <c:v>3.3330166967471425E-3</c:v>
                </c:pt>
                <c:pt idx="353">
                  <c:v>3.3329711504683159E-3</c:v>
                </c:pt>
                <c:pt idx="354">
                  <c:v>3.3329289379555281E-3</c:v>
                </c:pt>
                <c:pt idx="355">
                  <c:v>3.3328822832643309E-3</c:v>
                </c:pt>
                <c:pt idx="356">
                  <c:v>3.3328345191003077E-3</c:v>
                </c:pt>
                <c:pt idx="357">
                  <c:v>3.3327878670524258E-3</c:v>
                </c:pt>
                <c:pt idx="358">
                  <c:v>3.3327456591820972E-3</c:v>
                </c:pt>
                <c:pt idx="359">
                  <c:v>3.3327034523808331E-3</c:v>
                </c:pt>
                <c:pt idx="360">
                  <c:v>3.3326601359858639E-3</c:v>
                </c:pt>
                <c:pt idx="361">
                  <c:v>3.3326134888197476E-3</c:v>
                </c:pt>
                <c:pt idx="362">
                  <c:v>3.3325712853660796E-3</c:v>
                </c:pt>
                <c:pt idx="363">
                  <c:v>3.3325268618327694E-3</c:v>
                </c:pt>
                <c:pt idx="364">
                  <c:v>3.332481328940234E-3</c:v>
                </c:pt>
                <c:pt idx="365">
                  <c:v>3.3324391288337626E-3</c:v>
                </c:pt>
                <c:pt idx="366">
                  <c:v>3.3323991507713999E-3</c:v>
                </c:pt>
                <c:pt idx="367">
                  <c:v>3.3323547318270864E-3</c:v>
                </c:pt>
                <c:pt idx="368">
                  <c:v>3.3323125349268008E-3</c:v>
                </c:pt>
                <c:pt idx="369">
                  <c:v>3.3322670078908081E-3</c:v>
                </c:pt>
                <c:pt idx="370">
                  <c:v>3.3322248132121378E-3</c:v>
                </c:pt>
                <c:pt idx="371">
                  <c:v>3.332180398915308E-3</c:v>
                </c:pt>
                <c:pt idx="372">
                  <c:v>3.3321404270604451E-3</c:v>
                </c:pt>
                <c:pt idx="373">
                  <c:v>3.3320949047270761E-3</c:v>
                </c:pt>
                <c:pt idx="374">
                  <c:v>3.3320549349233008E-3</c:v>
                </c:pt>
                <c:pt idx="375">
                  <c:v>3.3320127456151539E-3</c:v>
                </c:pt>
                <c:pt idx="376">
                  <c:v>3.3319705573753669E-3</c:v>
                </c:pt>
                <c:pt idx="377">
                  <c:v>3.3319250396832271E-3</c:v>
                </c:pt>
                <c:pt idx="378">
                  <c:v>3.3318806333771807E-3</c:v>
                </c:pt>
                <c:pt idx="379">
                  <c:v>3.3318384484827802E-3</c:v>
                </c:pt>
                <c:pt idx="380">
                  <c:v>3.3317984848313205E-3</c:v>
                </c:pt>
                <c:pt idx="381">
                  <c:v>3.3317551919574092E-3</c:v>
                </c:pt>
                <c:pt idx="382">
                  <c:v>3.3317130102393532E-3</c:v>
                </c:pt>
                <c:pt idx="383">
                  <c:v>3.3316752696074914E-3</c:v>
                </c:pt>
                <c:pt idx="384">
                  <c:v>3.3316330899131144E-3</c:v>
                </c:pt>
                <c:pt idx="385">
                  <c:v>3.3315898013372997E-3</c:v>
                </c:pt>
                <c:pt idx="386">
                  <c:v>3.331547623806972E-3</c:v>
                </c:pt>
                <c:pt idx="387">
                  <c:v>3.3315076671317453E-3</c:v>
                </c:pt>
                <c:pt idx="388">
                  <c:v>3.3314677114149407E-3</c:v>
                </c:pt>
                <c:pt idx="389">
                  <c:v>3.331419987787014E-3</c:v>
                </c:pt>
                <c:pt idx="390">
                  <c:v>3.3313778145561885E-3</c:v>
                </c:pt>
                <c:pt idx="391">
                  <c:v>3.3313423010847181E-3</c:v>
                </c:pt>
                <c:pt idx="392">
                  <c:v>3.3313001298207658E-3</c:v>
                </c:pt>
                <c:pt idx="393">
                  <c:v>3.3312601790818843E-3</c:v>
                </c:pt>
                <c:pt idx="394">
                  <c:v>3.3312169001960754E-3</c:v>
                </c:pt>
                <c:pt idx="395">
                  <c:v>3.3311791708028806E-3</c:v>
                </c:pt>
                <c:pt idx="396">
                  <c:v>3.3311370036689138E-3</c:v>
                </c:pt>
                <c:pt idx="397">
                  <c:v>3.3310992760855048E-3</c:v>
                </c:pt>
                <c:pt idx="398">
                  <c:v>3.3310582205686849E-3</c:v>
                </c:pt>
                <c:pt idx="399">
                  <c:v>3.331018275631769E-3</c:v>
                </c:pt>
                <c:pt idx="400">
                  <c:v>3.3309761125710035E-3</c:v>
                </c:pt>
                <c:pt idx="401">
                  <c:v>3.3309383886319069E-3</c:v>
                </c:pt>
                <c:pt idx="402">
                  <c:v>3.3308973370808148E-3</c:v>
                </c:pt>
                <c:pt idx="403">
                  <c:v>3.3308618338526146E-3</c:v>
                </c:pt>
                <c:pt idx="404">
                  <c:v>3.3308174558816573E-3</c:v>
                </c:pt>
                <c:pt idx="405">
                  <c:v>3.3307797355360889E-3</c:v>
                </c:pt>
                <c:pt idx="406">
                  <c:v>3.3307420160448502E-3</c:v>
                </c:pt>
                <c:pt idx="407">
                  <c:v>3.3307031880491699E-3</c:v>
                </c:pt>
                <c:pt idx="408">
                  <c:v>3.3306632516266125E-3</c:v>
                </c:pt>
                <c:pt idx="409">
                  <c:v>3.3306277533883305E-3</c:v>
                </c:pt>
                <c:pt idx="410">
                  <c:v>3.3305878187747232E-3</c:v>
                </c:pt>
                <c:pt idx="411">
                  <c:v>3.3305467758641934E-3</c:v>
                </c:pt>
                <c:pt idx="412">
                  <c:v>3.3305046247387214E-3</c:v>
                </c:pt>
                <c:pt idx="413">
                  <c:v>3.3304691298816345E-3</c:v>
                </c:pt>
                <c:pt idx="414">
                  <c:v>3.3304314174249501E-3</c:v>
                </c:pt>
                <c:pt idx="415">
                  <c:v>3.3303959241282517E-3</c:v>
                </c:pt>
                <c:pt idx="416">
                  <c:v>3.3303548859470013E-3</c:v>
                </c:pt>
                <c:pt idx="417">
                  <c:v>3.3303193942815085E-3</c:v>
                </c:pt>
                <c:pt idx="418">
                  <c:v>3.3302839033724778E-3</c:v>
                </c:pt>
                <c:pt idx="419">
                  <c:v>3.3302439770039991E-3</c:v>
                </c:pt>
                <c:pt idx="420">
                  <c:v>3.3302062696461358E-3</c:v>
                </c:pt>
                <c:pt idx="421">
                  <c:v>3.3301674541402638E-3</c:v>
                </c:pt>
                <c:pt idx="422">
                  <c:v>3.3301297485152613E-3</c:v>
                </c:pt>
                <c:pt idx="423">
                  <c:v>3.3300964795552053E-3</c:v>
                </c:pt>
                <c:pt idx="424">
                  <c:v>3.3300587755373881E-3</c:v>
                </c:pt>
                <c:pt idx="425">
                  <c:v>3.3300199634696804E-3</c:v>
                </c:pt>
                <c:pt idx="426">
                  <c:v>3.3299800434295999E-3</c:v>
                </c:pt>
                <c:pt idx="427">
                  <c:v>3.3299445597530244E-3</c:v>
                </c:pt>
                <c:pt idx="428">
                  <c:v>3.3299068591752415E-3</c:v>
                </c:pt>
                <c:pt idx="429">
                  <c:v>3.3298735946684726E-3</c:v>
                </c:pt>
                <c:pt idx="430">
                  <c:v>3.3298303518032361E-3</c:v>
                </c:pt>
                <c:pt idx="431">
                  <c:v>3.329797088825001E-3</c:v>
                </c:pt>
                <c:pt idx="432">
                  <c:v>3.3297616090473612E-3</c:v>
                </c:pt>
                <c:pt idx="433">
                  <c:v>3.329728347442502E-3</c:v>
                </c:pt>
                <c:pt idx="434">
                  <c:v>3.3296928691297512E-3</c:v>
                </c:pt>
                <c:pt idx="435">
                  <c:v>3.3296518482730927E-3</c:v>
                </c:pt>
                <c:pt idx="436">
                  <c:v>3.3296163715905145E-3</c:v>
                </c:pt>
                <c:pt idx="437">
                  <c:v>3.3295808956639193E-3</c:v>
                </c:pt>
                <c:pt idx="438">
                  <c:v>3.3295476376693028E-3</c:v>
                </c:pt>
                <c:pt idx="439">
                  <c:v>3.3295099460785862E-3</c:v>
                </c:pt>
                <c:pt idx="440">
                  <c:v>3.3294733638801416E-3</c:v>
                </c:pt>
                <c:pt idx="441">
                  <c:v>3.3294356739710044E-3</c:v>
                </c:pt>
                <c:pt idx="442">
                  <c:v>3.3294024188774449E-3</c:v>
                </c:pt>
                <c:pt idx="443">
                  <c:v>3.329366947509866E-3</c:v>
                </c:pt>
                <c:pt idx="444">
                  <c:v>3.3293314768981013E-3</c:v>
                </c:pt>
                <c:pt idx="445">
                  <c:v>3.3292926817818772E-3</c:v>
                </c:pt>
                <c:pt idx="446">
                  <c:v>3.3292616463398593E-3</c:v>
                </c:pt>
                <c:pt idx="447">
                  <c:v>3.3292217444789015E-3</c:v>
                </c:pt>
                <c:pt idx="448">
                  <c:v>3.329190710359409E-3</c:v>
                </c:pt>
                <c:pt idx="449">
                  <c:v>3.3291574601591401E-3</c:v>
                </c:pt>
                <c:pt idx="450">
                  <c:v>3.3291164524935084E-3</c:v>
                </c:pt>
                <c:pt idx="451">
                  <c:v>3.329085420336983E-3</c:v>
                </c:pt>
                <c:pt idx="452">
                  <c:v>3.3290477392103894E-3</c:v>
                </c:pt>
                <c:pt idx="453">
                  <c:v>3.3290211412816597E-3</c:v>
                </c:pt>
                <c:pt idx="454">
                  <c:v>3.3289878944684202E-3</c:v>
                </c:pt>
                <c:pt idx="455">
                  <c:v>3.3289468909799853E-3</c:v>
                </c:pt>
                <c:pt idx="456">
                  <c:v>3.3289136456497921E-3</c:v>
                </c:pt>
                <c:pt idx="457">
                  <c:v>3.3288826172740375E-3</c:v>
                </c:pt>
                <c:pt idx="458">
                  <c:v>3.3288515894767008E-3</c:v>
                </c:pt>
                <c:pt idx="459">
                  <c:v>3.3288116974443047E-3</c:v>
                </c:pt>
                <c:pt idx="460">
                  <c:v>3.3287773467380972E-3</c:v>
                </c:pt>
                <c:pt idx="461">
                  <c:v>3.3287441047941901E-3</c:v>
                </c:pt>
                <c:pt idx="462">
                  <c:v>3.3287086474524724E-3</c:v>
                </c:pt>
                <c:pt idx="463">
                  <c:v>3.3286798389185251E-3</c:v>
                </c:pt>
                <c:pt idx="464">
                  <c:v>3.3286465989220506E-3</c:v>
                </c:pt>
                <c:pt idx="465">
                  <c:v>3.3286100356926854E-3</c:v>
                </c:pt>
                <c:pt idx="466">
                  <c:v>3.3285767970902907E-3</c:v>
                </c:pt>
                <c:pt idx="467">
                  <c:v>3.328545774993634E-3</c:v>
                </c:pt>
                <c:pt idx="468">
                  <c:v>3.3285125376746011E-3</c:v>
                </c:pt>
                <c:pt idx="469">
                  <c:v>3.3284793010193467E-3</c:v>
                </c:pt>
                <c:pt idx="470">
                  <c:v>3.328442741465207E-3</c:v>
                </c:pt>
                <c:pt idx="471">
                  <c:v>3.3284095062038224E-3</c:v>
                </c:pt>
                <c:pt idx="472">
                  <c:v>3.3283784872253498E-3</c:v>
                </c:pt>
                <c:pt idx="473">
                  <c:v>3.3283452532471332E-3</c:v>
                </c:pt>
                <c:pt idx="474">
                  <c:v>3.3283164510028549E-3</c:v>
                </c:pt>
                <c:pt idx="475">
                  <c:v>3.3282787872817147E-3</c:v>
                </c:pt>
                <c:pt idx="476">
                  <c:v>3.328244447572994E-3</c:v>
                </c:pt>
                <c:pt idx="477">
                  <c:v>3.3282178624787031E-3</c:v>
                </c:pt>
                <c:pt idx="478">
                  <c:v>3.328180200988802E-3</c:v>
                </c:pt>
                <c:pt idx="479">
                  <c:v>3.3281514016010403E-3</c:v>
                </c:pt>
                <c:pt idx="480">
                  <c:v>3.3281181721575622E-3</c:v>
                </c:pt>
                <c:pt idx="481">
                  <c:v>3.3280882662257614E-3</c:v>
                </c:pt>
                <c:pt idx="482">
                  <c:v>3.3280572532345385E-3</c:v>
                </c:pt>
                <c:pt idx="483">
                  <c:v>3.3280262408213034E-3</c:v>
                </c:pt>
                <c:pt idx="484">
                  <c:v>3.3279930138770653E-3</c:v>
                </c:pt>
                <c:pt idx="485">
                  <c:v>3.3279664327993718E-3</c:v>
                </c:pt>
                <c:pt idx="486">
                  <c:v>3.3279332070493611E-3</c:v>
                </c:pt>
                <c:pt idx="487">
                  <c:v>3.3279010894549793E-3</c:v>
                </c:pt>
                <c:pt idx="488">
                  <c:v>3.3278722948974068E-3</c:v>
                </c:pt>
                <c:pt idx="489">
                  <c:v>3.327839071027067E-3</c:v>
                </c:pt>
                <c:pt idx="490">
                  <c:v>3.3278102775427046E-3</c:v>
                </c:pt>
                <c:pt idx="491">
                  <c:v>3.3277792697321497E-3</c:v>
                </c:pt>
                <c:pt idx="492">
                  <c:v>3.3277482624994381E-3</c:v>
                </c:pt>
                <c:pt idx="493">
                  <c:v>3.3277205779585098E-3</c:v>
                </c:pt>
                <c:pt idx="494">
                  <c:v>3.3276873571174239E-3</c:v>
                </c:pt>
                <c:pt idx="495">
                  <c:v>3.3276607809221209E-3</c:v>
                </c:pt>
                <c:pt idx="496">
                  <c:v>3.3276297758974447E-3</c:v>
                </c:pt>
                <c:pt idx="497">
                  <c:v>3.3275943422909952E-3</c:v>
                </c:pt>
                <c:pt idx="498">
                  <c:v>3.3275644457725121E-3</c:v>
                </c:pt>
                <c:pt idx="499">
                  <c:v>3.3275356570402165E-3</c:v>
                </c:pt>
                <c:pt idx="500">
                  <c:v>3.3275068688060536E-3</c:v>
                </c:pt>
                <c:pt idx="501">
                  <c:v>3.3274780810700101E-3</c:v>
                </c:pt>
                <c:pt idx="502">
                  <c:v>3.3274470794497865E-3</c:v>
                </c:pt>
                <c:pt idx="503">
                  <c:v>3.3274160784072322E-3</c:v>
                </c:pt>
                <c:pt idx="504">
                  <c:v>3.3273817564982099E-3</c:v>
                </c:pt>
                <c:pt idx="505">
                  <c:v>3.3273573994439315E-3</c:v>
                </c:pt>
                <c:pt idx="506">
                  <c:v>3.3273264000724025E-3</c:v>
                </c:pt>
                <c:pt idx="507">
                  <c:v>3.3272998296422483E-3</c:v>
                </c:pt>
                <c:pt idx="508">
                  <c:v>3.3272666172013028E-3</c:v>
                </c:pt>
                <c:pt idx="509">
                  <c:v>3.3272378336221368E-3</c:v>
                </c:pt>
                <c:pt idx="510">
                  <c:v>3.3272079435093327E-3</c:v>
                </c:pt>
                <c:pt idx="511">
                  <c:v>3.3271791609453044E-3</c:v>
                </c:pt>
                <c:pt idx="512">
                  <c:v>3.3271503788792492E-3</c:v>
                </c:pt>
                <c:pt idx="513">
                  <c:v>3.3271238112602508E-3</c:v>
                </c:pt>
                <c:pt idx="514">
                  <c:v>3.3270928162410039E-3</c:v>
                </c:pt>
                <c:pt idx="515">
                  <c:v>3.3270618217992412E-3</c:v>
                </c:pt>
                <c:pt idx="516">
                  <c:v>3.3270363625112201E-3</c:v>
                </c:pt>
                <c:pt idx="517">
                  <c:v>3.3270075829156831E-3</c:v>
                </c:pt>
                <c:pt idx="518">
                  <c:v>3.3269788038180403E-3</c:v>
                </c:pt>
                <c:pt idx="519">
                  <c:v>3.3269455977855849E-3</c:v>
                </c:pt>
                <c:pt idx="520">
                  <c:v>3.3269190334368664E-3</c:v>
                </c:pt>
                <c:pt idx="521">
                  <c:v>3.3268946831565309E-3</c:v>
                </c:pt>
                <c:pt idx="522">
                  <c:v>3.3268625856043327E-3</c:v>
                </c:pt>
                <c:pt idx="523">
                  <c:v>3.3268360225812317E-3</c:v>
                </c:pt>
                <c:pt idx="524">
                  <c:v>3.3268094599823079E-3</c:v>
                </c:pt>
                <c:pt idx="525">
                  <c:v>3.3267806843121327E-3</c:v>
                </c:pt>
                <c:pt idx="526">
                  <c:v>3.3267541225968774E-3</c:v>
                </c:pt>
                <c:pt idx="527">
                  <c:v>3.3267275613057669E-3</c:v>
                </c:pt>
                <c:pt idx="528">
                  <c:v>3.3266965736688638E-3</c:v>
                </c:pt>
                <c:pt idx="529">
                  <c:v>3.3266733333200261E-3</c:v>
                </c:pt>
                <c:pt idx="530">
                  <c:v>3.3266423466933506E-3</c:v>
                </c:pt>
                <c:pt idx="531">
                  <c:v>3.3266180004630649E-3</c:v>
                </c:pt>
                <c:pt idx="532">
                  <c:v>3.3265914413455398E-3</c:v>
                </c:pt>
                <c:pt idx="533">
                  <c:v>3.3265626694467857E-3</c:v>
                </c:pt>
                <c:pt idx="534">
                  <c:v>3.3265338980457276E-3</c:v>
                </c:pt>
                <c:pt idx="535">
                  <c:v>3.3265062337063567E-3</c:v>
                </c:pt>
                <c:pt idx="536">
                  <c:v>3.326481889468325E-3</c:v>
                </c:pt>
                <c:pt idx="537">
                  <c:v>3.326455332524117E-3</c:v>
                </c:pt>
                <c:pt idx="538">
                  <c:v>3.3264265629797331E-3</c:v>
                </c:pt>
                <c:pt idx="539">
                  <c:v>3.3264022199077851E-3</c:v>
                </c:pt>
                <c:pt idx="540">
                  <c:v>3.3263756642356399E-3</c:v>
                </c:pt>
                <c:pt idx="541">
                  <c:v>3.3263513219086468E-3</c:v>
                </c:pt>
                <c:pt idx="542">
                  <c:v>3.3263236606058829E-3</c:v>
                </c:pt>
                <c:pt idx="543">
                  <c:v>3.326292680492956E-3</c:v>
                </c:pt>
                <c:pt idx="544">
                  <c:v>3.3262705521941742E-3</c:v>
                </c:pt>
                <c:pt idx="545">
                  <c:v>3.3262417858459094E-3</c:v>
                </c:pt>
                <c:pt idx="546">
                  <c:v>3.3262196582242772E-3</c:v>
                </c:pt>
                <c:pt idx="547">
                  <c:v>3.3261908927562879E-3</c:v>
                </c:pt>
                <c:pt idx="548">
                  <c:v>3.3261654467954889E-3</c:v>
                </c:pt>
                <c:pt idx="549">
                  <c:v>3.3261411075451181E-3</c:v>
                </c:pt>
                <c:pt idx="550">
                  <c:v>3.3261167686509498E-3</c:v>
                </c:pt>
                <c:pt idx="551">
                  <c:v>3.3260880049625231E-3</c:v>
                </c:pt>
                <c:pt idx="552">
                  <c:v>3.3260658793868728E-3</c:v>
                </c:pt>
                <c:pt idx="553">
                  <c:v>3.3260371165785983E-3</c:v>
                </c:pt>
                <c:pt idx="554">
                  <c:v>3.3260105667355703E-3</c:v>
                </c:pt>
                <c:pt idx="555">
                  <c:v>3.3259851235337393E-3</c:v>
                </c:pt>
                <c:pt idx="556">
                  <c:v>3.3259607869223218E-3</c:v>
                </c:pt>
                <c:pt idx="557">
                  <c:v>3.3259320259316264E-3</c:v>
                </c:pt>
                <c:pt idx="558">
                  <c:v>3.3259076900972427E-3</c:v>
                </c:pt>
                <c:pt idx="559">
                  <c:v>3.3258811423204403E-3</c:v>
                </c:pt>
                <c:pt idx="560">
                  <c:v>3.3258568072306784E-3</c:v>
                </c:pt>
                <c:pt idx="561">
                  <c:v>3.3258324724970284E-3</c:v>
                </c:pt>
                <c:pt idx="562">
                  <c:v>3.3258070320198725E-3</c:v>
                </c:pt>
                <c:pt idx="563">
                  <c:v>3.3257849101821896E-3</c:v>
                </c:pt>
                <c:pt idx="564">
                  <c:v>3.3257561522331619E-3</c:v>
                </c:pt>
                <c:pt idx="565">
                  <c:v>3.3257340310723325E-3</c:v>
                </c:pt>
                <c:pt idx="566">
                  <c:v>3.3257119102057782E-3</c:v>
                </c:pt>
                <c:pt idx="567">
                  <c:v>3.3256875775924482E-3</c:v>
                </c:pt>
                <c:pt idx="568">
                  <c:v>3.3256588213266512E-3</c:v>
                </c:pt>
                <c:pt idx="569">
                  <c:v>3.325631171540046E-3</c:v>
                </c:pt>
                <c:pt idx="570">
                  <c:v>3.3256090520417904E-3</c:v>
                </c:pt>
                <c:pt idx="571">
                  <c:v>3.3255825090322817E-3</c:v>
                </c:pt>
                <c:pt idx="572">
                  <c:v>3.3255581783124383E-3</c:v>
                </c:pt>
                <c:pt idx="573">
                  <c:v>3.3255360597851565E-3</c:v>
                </c:pt>
                <c:pt idx="574">
                  <c:v>3.325511729744973E-3</c:v>
                </c:pt>
                <c:pt idx="575">
                  <c:v>3.3254851882889712E-3</c:v>
                </c:pt>
                <c:pt idx="576">
                  <c:v>3.3254619648625037E-3</c:v>
                </c:pt>
                <c:pt idx="577">
                  <c:v>3.3254420593265511E-3</c:v>
                </c:pt>
                <c:pt idx="578">
                  <c:v>3.3254155189826355E-3</c:v>
                </c:pt>
                <c:pt idx="579">
                  <c:v>3.3253889790623532E-3</c:v>
                </c:pt>
                <c:pt idx="580">
                  <c:v>3.3253668627857193E-3</c:v>
                </c:pt>
                <c:pt idx="581">
                  <c:v>3.3253447468032625E-3</c:v>
                </c:pt>
                <c:pt idx="582">
                  <c:v>3.3253204195623277E-3</c:v>
                </c:pt>
                <c:pt idx="583">
                  <c:v>3.3252938811599822E-3</c:v>
                </c:pt>
                <c:pt idx="584">
                  <c:v>3.3252728718918671E-3</c:v>
                </c:pt>
                <c:pt idx="585">
                  <c:v>3.3252485457025481E-3</c:v>
                </c:pt>
                <c:pt idx="586">
                  <c:v>3.3252264312938389E-3</c:v>
                </c:pt>
                <c:pt idx="587">
                  <c:v>3.3252021057839894E-3</c:v>
                </c:pt>
                <c:pt idx="588">
                  <c:v>3.3251799919929662E-3</c:v>
                </c:pt>
                <c:pt idx="589">
                  <c:v>3.3251578784960706E-3</c:v>
                </c:pt>
                <c:pt idx="590">
                  <c:v>3.3251313426880362E-3</c:v>
                </c:pt>
                <c:pt idx="591">
                  <c:v>3.3251103354737066E-3</c:v>
                </c:pt>
                <c:pt idx="592">
                  <c:v>3.3250882229032734E-3</c:v>
                </c:pt>
                <c:pt idx="593">
                  <c:v>3.325063899415487E-3</c:v>
                </c:pt>
                <c:pt idx="594">
                  <c:v>3.3250395762835566E-3</c:v>
                </c:pt>
                <c:pt idx="595">
                  <c:v>3.3250196758039313E-3</c:v>
                </c:pt>
                <c:pt idx="596">
                  <c:v>3.3249953533189933E-3</c:v>
                </c:pt>
                <c:pt idx="597">
                  <c:v>3.3249732422778329E-3</c:v>
                </c:pt>
                <c:pt idx="598">
                  <c:v>3.3249511315307442E-3</c:v>
                </c:pt>
                <c:pt idx="599">
                  <c:v>3.3249279155627902E-3</c:v>
                </c:pt>
                <c:pt idx="600">
                  <c:v>3.3249058054185326E-3</c:v>
                </c:pt>
                <c:pt idx="601">
                  <c:v>3.3248836955683289E-3</c:v>
                </c:pt>
                <c:pt idx="602">
                  <c:v>3.3248615860121743E-3</c:v>
                </c:pt>
                <c:pt idx="603">
                  <c:v>3.3248416876630418E-3</c:v>
                </c:pt>
                <c:pt idx="604">
                  <c:v>3.3248173677819875E-3</c:v>
                </c:pt>
                <c:pt idx="605">
                  <c:v>3.324797469962117E-3</c:v>
                </c:pt>
                <c:pt idx="606">
                  <c:v>3.3247753615526965E-3</c:v>
                </c:pt>
                <c:pt idx="607">
                  <c:v>3.3247543588360829E-3</c:v>
                </c:pt>
                <c:pt idx="608">
                  <c:v>3.3247344617703743E-3</c:v>
                </c:pt>
                <c:pt idx="609">
                  <c:v>3.3247079327198802E-3</c:v>
                </c:pt>
                <c:pt idx="610">
                  <c:v>3.3246880362098421E-3</c:v>
                </c:pt>
                <c:pt idx="611">
                  <c:v>3.3246703506230597E-3</c:v>
                </c:pt>
                <c:pt idx="612">
                  <c:v>3.3246504545628333E-3</c:v>
                </c:pt>
                <c:pt idx="613">
                  <c:v>3.3246239268529538E-3</c:v>
                </c:pt>
                <c:pt idx="614">
                  <c:v>3.3246062419482192E-3</c:v>
                </c:pt>
                <c:pt idx="615">
                  <c:v>3.3245808202272817E-3</c:v>
                </c:pt>
                <c:pt idx="616">
                  <c:v>3.3245609252386035E-3</c:v>
                </c:pt>
                <c:pt idx="617">
                  <c:v>3.3245410304880356E-3</c:v>
                </c:pt>
                <c:pt idx="618">
                  <c:v>3.3245211359755737E-3</c:v>
                </c:pt>
                <c:pt idx="619">
                  <c:v>3.3244946103293373E-3</c:v>
                </c:pt>
                <c:pt idx="620">
                  <c:v>3.3244813476649504E-3</c:v>
                </c:pt>
                <c:pt idx="621">
                  <c:v>3.3244548226536324E-3</c:v>
                </c:pt>
                <c:pt idx="622">
                  <c:v>3.3244349291729138E-3</c:v>
                </c:pt>
                <c:pt idx="623">
                  <c:v>3.3244117204129847E-3</c:v>
                </c:pt>
                <c:pt idx="624">
                  <c:v>3.3243918274481065E-3</c:v>
                </c:pt>
                <c:pt idx="625">
                  <c:v>3.3243763553066851E-3</c:v>
                </c:pt>
                <c:pt idx="626">
                  <c:v>3.3243520422325677E-3</c:v>
                </c:pt>
                <c:pt idx="627">
                  <c:v>3.3243299397465197E-3</c:v>
                </c:pt>
                <c:pt idx="628">
                  <c:v>3.3243100477603625E-3</c:v>
                </c:pt>
                <c:pt idx="629">
                  <c:v>3.3242901560122614E-3</c:v>
                </c:pt>
                <c:pt idx="630">
                  <c:v>3.3242746848172063E-3</c:v>
                </c:pt>
                <c:pt idx="631">
                  <c:v>3.3242481631035711E-3</c:v>
                </c:pt>
                <c:pt idx="632">
                  <c:v>3.3242271670470684E-3</c:v>
                </c:pt>
                <c:pt idx="633">
                  <c:v>3.324209486363095E-3</c:v>
                </c:pt>
                <c:pt idx="634">
                  <c:v>3.3241895958184354E-3</c:v>
                </c:pt>
                <c:pt idx="635">
                  <c:v>3.324174125559375E-3</c:v>
                </c:pt>
                <c:pt idx="636">
                  <c:v>3.32415202543907E-3</c:v>
                </c:pt>
                <c:pt idx="637">
                  <c:v>3.3241321355820417E-3</c:v>
                </c:pt>
                <c:pt idx="638">
                  <c:v>3.3241078260800192E-3</c:v>
                </c:pt>
                <c:pt idx="639">
                  <c:v>3.3240923565820354E-3</c:v>
                </c:pt>
                <c:pt idx="640">
                  <c:v>3.3240702575489632E-3</c:v>
                </c:pt>
                <c:pt idx="641">
                  <c:v>3.3240536834669874E-3</c:v>
                </c:pt>
                <c:pt idx="642">
                  <c:v>3.3240315849481198E-3</c:v>
                </c:pt>
                <c:pt idx="643">
                  <c:v>3.3240139063445782E-3</c:v>
                </c:pt>
                <c:pt idx="644">
                  <c:v>3.3239962279290802E-3</c:v>
                </c:pt>
                <c:pt idx="645">
                  <c:v>3.3239763399364121E-3</c:v>
                </c:pt>
                <c:pt idx="646">
                  <c:v>3.3239564521817281E-3</c:v>
                </c:pt>
                <c:pt idx="647">
                  <c:v>3.3239343549556367E-3</c:v>
                </c:pt>
                <c:pt idx="648">
                  <c:v>3.3239144677033512E-3</c:v>
                </c:pt>
                <c:pt idx="649">
                  <c:v>3.3238967903455418E-3</c:v>
                </c:pt>
                <c:pt idx="650">
                  <c:v>3.3238757987273542E-3</c:v>
                </c:pt>
                <c:pt idx="651">
                  <c:v>3.3238581217808431E-3</c:v>
                </c:pt>
                <c:pt idx="652">
                  <c:v>3.3238404450223495E-3</c:v>
                </c:pt>
                <c:pt idx="653">
                  <c:v>3.3238205588937792E-3</c:v>
                </c:pt>
                <c:pt idx="654">
                  <c:v>3.3238028825348116E-3</c:v>
                </c:pt>
                <c:pt idx="655">
                  <c:v>3.3237807873504879E-3</c:v>
                </c:pt>
                <c:pt idx="656">
                  <c:v>3.3237609019357581E-3</c:v>
                </c:pt>
                <c:pt idx="657">
                  <c:v>3.3237454356665804E-3</c:v>
                </c:pt>
                <c:pt idx="658">
                  <c:v>3.3237277601066251E-3</c:v>
                </c:pt>
                <c:pt idx="659">
                  <c:v>3.3237045612194804E-3</c:v>
                </c:pt>
                <c:pt idx="660">
                  <c:v>3.3236890954746307E-3</c:v>
                </c:pt>
                <c:pt idx="661">
                  <c:v>3.3236714205138987E-3</c:v>
                </c:pt>
                <c:pt idx="662">
                  <c:v>3.3236493270773389E-3</c:v>
                </c:pt>
                <c:pt idx="663">
                  <c:v>3.3236316525395698E-3</c:v>
                </c:pt>
                <c:pt idx="664">
                  <c:v>3.3236139781897796E-3</c:v>
                </c:pt>
                <c:pt idx="665">
                  <c:v>3.3235985132879127E-3</c:v>
                </c:pt>
                <c:pt idx="666">
                  <c:v>3.3235786300541241E-3</c:v>
                </c:pt>
                <c:pt idx="667">
                  <c:v>3.3235609562682522E-3</c:v>
                </c:pt>
                <c:pt idx="668">
                  <c:v>3.3235454918598057E-3</c:v>
                </c:pt>
                <c:pt idx="669">
                  <c:v>3.3235245046785255E-3</c:v>
                </c:pt>
                <c:pt idx="670">
                  <c:v>3.3235068314682922E-3</c:v>
                </c:pt>
                <c:pt idx="671">
                  <c:v>3.3234891584460161E-3</c:v>
                </c:pt>
                <c:pt idx="672">
                  <c:v>3.3234714856116942E-3</c:v>
                </c:pt>
                <c:pt idx="673">
                  <c:v>3.3234516038977433E-3</c:v>
                </c:pt>
                <c:pt idx="674">
                  <c:v>3.3234339314628155E-3</c:v>
                </c:pt>
                <c:pt idx="675">
                  <c:v>3.3234162592158329E-3</c:v>
                </c:pt>
                <c:pt idx="676">
                  <c:v>3.3234007961538943E-3</c:v>
                </c:pt>
                <c:pt idx="677">
                  <c:v>3.3233809152856909E-3</c:v>
                </c:pt>
                <c:pt idx="678">
                  <c:v>3.3233621391285679E-3</c:v>
                </c:pt>
                <c:pt idx="679">
                  <c:v>3.3233444676450813E-3</c:v>
                </c:pt>
                <c:pt idx="680">
                  <c:v>3.3233267963495251E-3</c:v>
                </c:pt>
                <c:pt idx="681">
                  <c:v>3.3233091252418954E-3</c:v>
                </c:pt>
                <c:pt idx="682">
                  <c:v>3.3232870366216262E-3</c:v>
                </c:pt>
                <c:pt idx="683">
                  <c:v>3.3232759924216012E-3</c:v>
                </c:pt>
                <c:pt idx="684">
                  <c:v>3.3232605306648877E-3</c:v>
                </c:pt>
                <c:pt idx="685">
                  <c:v>3.3232406514748041E-3</c:v>
                </c:pt>
                <c:pt idx="686">
                  <c:v>3.3232251900469404E-3</c:v>
                </c:pt>
                <c:pt idx="687">
                  <c:v>3.3232097287629451E-3</c:v>
                </c:pt>
                <c:pt idx="688">
                  <c:v>3.3231865371067004E-3</c:v>
                </c:pt>
                <c:pt idx="689">
                  <c:v>3.323171076182367E-3</c:v>
                </c:pt>
                <c:pt idx="690">
                  <c:v>3.3231556154018956E-3</c:v>
                </c:pt>
                <c:pt idx="691">
                  <c:v>3.3231379461146531E-3</c:v>
                </c:pt>
                <c:pt idx="692">
                  <c:v>3.3231180683910987E-3</c:v>
                </c:pt>
                <c:pt idx="693">
                  <c:v>3.3231048167075075E-3</c:v>
                </c:pt>
                <c:pt idx="694">
                  <c:v>3.3230893565435616E-3</c:v>
                </c:pt>
                <c:pt idx="695">
                  <c:v>3.323067270844604E-3</c:v>
                </c:pt>
                <c:pt idx="696">
                  <c:v>3.3230562281052127E-3</c:v>
                </c:pt>
                <c:pt idx="697">
                  <c:v>3.3230363513592543E-3</c:v>
                </c:pt>
                <c:pt idx="698">
                  <c:v>3.3230186833402447E-3</c:v>
                </c:pt>
                <c:pt idx="699">
                  <c:v>3.3230021197430521E-3</c:v>
                </c:pt>
                <c:pt idx="700">
                  <c:v>3.3229844520880469E-3</c:v>
                </c:pt>
                <c:pt idx="701">
                  <c:v>3.322971201470082E-3</c:v>
                </c:pt>
                <c:pt idx="702">
                  <c:v>3.3229535341438455E-3</c:v>
                </c:pt>
                <c:pt idx="703">
                  <c:v>3.3229402837724542E-3</c:v>
                </c:pt>
                <c:pt idx="704">
                  <c:v>3.3229204084135014E-3</c:v>
                </c:pt>
                <c:pt idx="705">
                  <c:v>3.3229049499653583E-3</c:v>
                </c:pt>
                <c:pt idx="706">
                  <c:v>3.3228894916610425E-3</c:v>
                </c:pt>
                <c:pt idx="707">
                  <c:v>3.3228740335005513E-3</c:v>
                </c:pt>
                <c:pt idx="708">
                  <c:v>3.3228607837631728E-3</c:v>
                </c:pt>
                <c:pt idx="709">
                  <c:v>3.3228420134827638E-3</c:v>
                </c:pt>
                <c:pt idx="710">
                  <c:v>3.322824347530211E-3</c:v>
                </c:pt>
                <c:pt idx="711">
                  <c:v>3.3228088899758166E-3</c:v>
                </c:pt>
                <c:pt idx="712">
                  <c:v>3.3227934325652359E-3</c:v>
                </c:pt>
                <c:pt idx="713">
                  <c:v>3.3227757671292408E-3</c:v>
                </c:pt>
                <c:pt idx="714">
                  <c:v>3.3227581018810794E-3</c:v>
                </c:pt>
                <c:pt idx="715">
                  <c:v>3.3227470611963618E-3</c:v>
                </c:pt>
                <c:pt idx="716">
                  <c:v>3.3227316043610189E-3</c:v>
                </c:pt>
                <c:pt idx="717">
                  <c:v>3.3227117314983102E-3</c:v>
                </c:pt>
                <c:pt idx="718">
                  <c:v>3.3226984830552341E-3</c:v>
                </c:pt>
                <c:pt idx="719">
                  <c:v>3.3226874427667087E-3</c:v>
                </c:pt>
                <c:pt idx="720">
                  <c:v>3.3226664664206336E-3</c:v>
                </c:pt>
                <c:pt idx="721">
                  <c:v>3.3226510103351054E-3</c:v>
                </c:pt>
                <c:pt idx="722">
                  <c:v>3.322637762376244E-3</c:v>
                </c:pt>
                <c:pt idx="723">
                  <c:v>3.32262230655776E-3</c:v>
                </c:pt>
                <c:pt idx="724">
                  <c:v>3.3226090588277901E-3</c:v>
                </c:pt>
                <c:pt idx="725">
                  <c:v>3.3225869795125962E-3</c:v>
                </c:pt>
                <c:pt idx="726">
                  <c:v>3.3225759399650393E-3</c:v>
                </c:pt>
                <c:pt idx="727">
                  <c:v>3.3225604847217038E-3</c:v>
                </c:pt>
                <c:pt idx="728">
                  <c:v>3.3225450296221499E-3</c:v>
                </c:pt>
                <c:pt idx="729">
                  <c:v>3.3225251589911347E-3</c:v>
                </c:pt>
                <c:pt idx="730">
                  <c:v>3.3225141198543807E-3</c:v>
                </c:pt>
                <c:pt idx="731">
                  <c:v>3.322500872987104E-3</c:v>
                </c:pt>
                <c:pt idx="732">
                  <c:v>3.3224843145515512E-3</c:v>
                </c:pt>
                <c:pt idx="733">
                  <c:v>3.3224710679219402E-3</c:v>
                </c:pt>
                <c:pt idx="734">
                  <c:v>3.322451198175575E-3</c:v>
                </c:pt>
                <c:pt idx="735">
                  <c:v>3.3224379518100307E-3</c:v>
                </c:pt>
                <c:pt idx="736">
                  <c:v>3.3224224978503922E-3</c:v>
                </c:pt>
                <c:pt idx="737">
                  <c:v>3.3224114593958121E-3</c:v>
                </c:pt>
                <c:pt idx="738">
                  <c:v>3.3223960056826258E-3</c:v>
                </c:pt>
                <c:pt idx="739">
                  <c:v>3.3223849674040807E-3</c:v>
                </c:pt>
                <c:pt idx="740">
                  <c:v>3.3223673063109693E-3</c:v>
                </c:pt>
                <c:pt idx="741">
                  <c:v>3.3223562682231237E-3</c:v>
                </c:pt>
                <c:pt idx="742">
                  <c:v>3.3223386074351276E-3</c:v>
                </c:pt>
                <c:pt idx="743">
                  <c:v>3.322327569537977E-3</c:v>
                </c:pt>
                <c:pt idx="744">
                  <c:v>3.3223110128297682E-3</c:v>
                </c:pt>
                <c:pt idx="745">
                  <c:v>3.3222933525228994E-3</c:v>
                </c:pt>
                <c:pt idx="746">
                  <c:v>3.3222845224398722E-3</c:v>
                </c:pt>
                <c:pt idx="747">
                  <c:v>3.3222690699075178E-3</c:v>
                </c:pt>
                <c:pt idx="748">
                  <c:v>3.322249202577135E-3</c:v>
                </c:pt>
                <c:pt idx="749">
                  <c:v>3.3222403727287916E-3</c:v>
                </c:pt>
                <c:pt idx="750">
                  <c:v>3.3222205057416273E-3</c:v>
                </c:pt>
                <c:pt idx="751">
                  <c:v>3.3222094686292066E-3</c:v>
                </c:pt>
                <c:pt idx="752">
                  <c:v>3.3221962241911027E-3</c:v>
                </c:pt>
                <c:pt idx="753">
                  <c:v>3.3221829798586009E-3</c:v>
                </c:pt>
                <c:pt idx="754">
                  <c:v>3.3221675282708151E-3</c:v>
                </c:pt>
                <c:pt idx="755">
                  <c:v>3.3221542841671112E-3</c:v>
                </c:pt>
                <c:pt idx="756">
                  <c:v>3.3221421438314794E-3</c:v>
                </c:pt>
                <c:pt idx="757">
                  <c:v>3.3221244853198642E-3</c:v>
                </c:pt>
                <c:pt idx="758">
                  <c:v>3.3221156561344524E-3</c:v>
                </c:pt>
                <c:pt idx="759">
                  <c:v>3.3221002051729083E-3</c:v>
                </c:pt>
                <c:pt idx="760">
                  <c:v>3.3220825471071305E-3</c:v>
                </c:pt>
                <c:pt idx="761">
                  <c:v>3.3220670964535606E-3</c:v>
                </c:pt>
                <c:pt idx="762">
                  <c:v>3.3220582675731894E-3</c:v>
                </c:pt>
                <c:pt idx="763">
                  <c:v>3.3220450243406237E-3</c:v>
                </c:pt>
                <c:pt idx="764">
                  <c:v>3.3220317812136446E-3</c:v>
                </c:pt>
                <c:pt idx="765">
                  <c:v>3.3220185381922502E-3</c:v>
                </c:pt>
                <c:pt idx="766">
                  <c:v>3.3220052952764403E-3</c:v>
                </c:pt>
                <c:pt idx="767">
                  <c:v>3.3219920524662134E-3</c:v>
                </c:pt>
                <c:pt idx="768">
                  <c:v>3.3219766026543916E-3</c:v>
                </c:pt>
                <c:pt idx="769">
                  <c:v>3.3219622565292335E-3</c:v>
                </c:pt>
                <c:pt idx="770">
                  <c:v>3.3219468069945585E-3</c:v>
                </c:pt>
                <c:pt idx="771">
                  <c:v>3.3219357717006281E-3</c:v>
                </c:pt>
                <c:pt idx="772">
                  <c:v>3.3219203224122986E-3</c:v>
                </c:pt>
                <c:pt idx="773">
                  <c:v>3.321907080279532E-3</c:v>
                </c:pt>
                <c:pt idx="774">
                  <c:v>3.321893838252338E-3</c:v>
                </c:pt>
                <c:pt idx="775">
                  <c:v>3.3218828033103223E-3</c:v>
                </c:pt>
                <c:pt idx="776">
                  <c:v>3.3218673545146668E-3</c:v>
                </c:pt>
                <c:pt idx="777">
                  <c:v>3.3218563197486015E-3</c:v>
                </c:pt>
                <c:pt idx="778">
                  <c:v>3.3218430781260947E-3</c:v>
                </c:pt>
                <c:pt idx="779">
                  <c:v>3.3218276296999292E-3</c:v>
                </c:pt>
                <c:pt idx="780">
                  <c:v>3.3218188020923468E-3</c:v>
                </c:pt>
                <c:pt idx="781">
                  <c:v>3.3218077676488477E-3</c:v>
                </c:pt>
                <c:pt idx="782">
                  <c:v>3.3217934229818938E-3</c:v>
                </c:pt>
                <c:pt idx="783">
                  <c:v>3.321780181860821E-3</c:v>
                </c:pt>
                <c:pt idx="784">
                  <c:v>3.3217647340196541E-3</c:v>
                </c:pt>
                <c:pt idx="785">
                  <c:v>3.3217514931272955E-3</c:v>
                </c:pt>
                <c:pt idx="786">
                  <c:v>3.3217426659243677E-3</c:v>
                </c:pt>
                <c:pt idx="787">
                  <c:v>3.3217272184321313E-3</c:v>
                </c:pt>
                <c:pt idx="788">
                  <c:v>3.3217139778388524E-3</c:v>
                </c:pt>
                <c:pt idx="789">
                  <c:v>3.3216985306134374E-3</c:v>
                </c:pt>
                <c:pt idx="790">
                  <c:v>3.3216874969689602E-3</c:v>
                </c:pt>
                <c:pt idx="791">
                  <c:v>3.3216764633977824E-3</c:v>
                </c:pt>
                <c:pt idx="792">
                  <c:v>3.321661016521277E-3</c:v>
                </c:pt>
                <c:pt idx="793">
                  <c:v>3.3216477764557617E-3</c:v>
                </c:pt>
                <c:pt idx="794">
                  <c:v>3.3216411564625844E-3</c:v>
                </c:pt>
                <c:pt idx="795">
                  <c:v>3.3216257099144544E-3</c:v>
                </c:pt>
                <c:pt idx="796">
                  <c:v>3.3216113668198257E-3</c:v>
                </c:pt>
                <c:pt idx="797">
                  <c:v>3.3216003337544014E-3</c:v>
                </c:pt>
                <c:pt idx="798">
                  <c:v>3.3215893007622717E-3</c:v>
                </c:pt>
                <c:pt idx="799">
                  <c:v>3.3215738546964226E-3</c:v>
                </c:pt>
                <c:pt idx="800">
                  <c:v>3.3215606153257468E-3</c:v>
                </c:pt>
                <c:pt idx="801">
                  <c:v>3.3215495825974716E-3</c:v>
                </c:pt>
                <c:pt idx="802">
                  <c:v>3.3215319303846764E-3</c:v>
                </c:pt>
                <c:pt idx="803">
                  <c:v>3.3215253108532499E-3</c:v>
                </c:pt>
                <c:pt idx="804">
                  <c:v>3.3215120718695498E-3</c:v>
                </c:pt>
                <c:pt idx="805">
                  <c:v>3.3214988329913846E-3</c:v>
                </c:pt>
                <c:pt idx="806">
                  <c:v>3.321490007131239E-3</c:v>
                </c:pt>
                <c:pt idx="807">
                  <c:v>3.3214789748720148E-3</c:v>
                </c:pt>
                <c:pt idx="808">
                  <c:v>3.3214679426860775E-3</c:v>
                </c:pt>
                <c:pt idx="809">
                  <c:v>3.3214502913410122E-3</c:v>
                </c:pt>
                <c:pt idx="810">
                  <c:v>3.3214425689365402E-3</c:v>
                </c:pt>
                <c:pt idx="811">
                  <c:v>3.3214271242353243E-3</c:v>
                </c:pt>
                <c:pt idx="812">
                  <c:v>3.3214094733241E-3</c:v>
                </c:pt>
                <c:pt idx="813">
                  <c:v>3.321400647938838E-3</c:v>
                </c:pt>
                <c:pt idx="814">
                  <c:v>3.3213918226004764E-3</c:v>
                </c:pt>
                <c:pt idx="815">
                  <c:v>3.3213785846808717E-3</c:v>
                </c:pt>
                <c:pt idx="816">
                  <c:v>3.3213675531618089E-3</c:v>
                </c:pt>
                <c:pt idx="817">
                  <c:v>3.3213543154356614E-3</c:v>
                </c:pt>
                <c:pt idx="818">
                  <c:v>3.3213432840778121E-3</c:v>
                </c:pt>
                <c:pt idx="819">
                  <c:v>3.3213278402999288E-3</c:v>
                </c:pt>
                <c:pt idx="820">
                  <c:v>3.321321221581945E-3</c:v>
                </c:pt>
                <c:pt idx="821">
                  <c:v>3.3213101904439263E-3</c:v>
                </c:pt>
                <c:pt idx="822">
                  <c:v>3.3212925407755086E-3</c:v>
                </c:pt>
                <c:pt idx="823">
                  <c:v>3.3212837160116427E-3</c:v>
                </c:pt>
                <c:pt idx="824">
                  <c:v>3.3212693758703795E-3</c:v>
                </c:pt>
                <c:pt idx="825">
                  <c:v>3.3212605512296135E-3</c:v>
                </c:pt>
                <c:pt idx="826">
                  <c:v>3.3212495204946006E-3</c:v>
                </c:pt>
                <c:pt idx="827">
                  <c:v>3.3212384898328585E-3</c:v>
                </c:pt>
                <c:pt idx="828">
                  <c:v>3.3212274592443877E-3</c:v>
                </c:pt>
                <c:pt idx="829">
                  <c:v>3.3212164287291859E-3</c:v>
                </c:pt>
                <c:pt idx="830">
                  <c:v>3.3212053982872541E-3</c:v>
                </c:pt>
                <c:pt idx="831">
                  <c:v>3.3211921618536504E-3</c:v>
                </c:pt>
                <c:pt idx="832">
                  <c:v>3.3211811315729078E-3</c:v>
                </c:pt>
                <c:pt idx="833">
                  <c:v>3.3211678953327293E-3</c:v>
                </c:pt>
                <c:pt idx="834">
                  <c:v>3.321154659198054E-3</c:v>
                </c:pt>
                <c:pt idx="835">
                  <c:v>3.3211436291664159E-3</c:v>
                </c:pt>
                <c:pt idx="836">
                  <c:v>3.3211325992080426E-3</c:v>
                </c:pt>
                <c:pt idx="837">
                  <c:v>3.3211215693229323E-3</c:v>
                </c:pt>
                <c:pt idx="838">
                  <c:v>3.3211105395110859E-3</c:v>
                </c:pt>
                <c:pt idx="839">
                  <c:v>3.3210995097725008E-3</c:v>
                </c:pt>
                <c:pt idx="840">
                  <c:v>3.3210851712218671E-3</c:v>
                </c:pt>
                <c:pt idx="841">
                  <c:v>3.3210741416517821E-3</c:v>
                </c:pt>
                <c:pt idx="842">
                  <c:v>3.3210653180484623E-3</c:v>
                </c:pt>
                <c:pt idx="843">
                  <c:v>3.3210542886102446E-3</c:v>
                </c:pt>
                <c:pt idx="844">
                  <c:v>3.321041053381085E-3</c:v>
                </c:pt>
                <c:pt idx="845">
                  <c:v>3.321030024104036E-3</c:v>
                </c:pt>
                <c:pt idx="846">
                  <c:v>3.3210256124137278E-3</c:v>
                </c:pt>
                <c:pt idx="847">
                  <c:v>3.3210123774131306E-3</c:v>
                </c:pt>
                <c:pt idx="848">
                  <c:v>3.3210013483265469E-3</c:v>
                </c:pt>
                <c:pt idx="849">
                  <c:v>3.3209903193132189E-3</c:v>
                </c:pt>
                <c:pt idx="850">
                  <c:v>3.3209792903731447E-3</c:v>
                </c:pt>
                <c:pt idx="851">
                  <c:v>3.3209704672738285E-3</c:v>
                </c:pt>
                <c:pt idx="852">
                  <c:v>3.3209616442213936E-3</c:v>
                </c:pt>
                <c:pt idx="853">
                  <c:v>3.3209484097306442E-3</c:v>
                </c:pt>
                <c:pt idx="854">
                  <c:v>3.3209373810689294E-3</c:v>
                </c:pt>
                <c:pt idx="855">
                  <c:v>3.3209285581922987E-3</c:v>
                </c:pt>
                <c:pt idx="856">
                  <c:v>3.3209142211177594E-3</c:v>
                </c:pt>
                <c:pt idx="857">
                  <c:v>3.3209098097351144E-3</c:v>
                </c:pt>
                <c:pt idx="858">
                  <c:v>3.3208943699881473E-3</c:v>
                </c:pt>
                <c:pt idx="859">
                  <c:v>3.3208833416853547E-3</c:v>
                </c:pt>
                <c:pt idx="860">
                  <c:v>3.320874519095858E-3</c:v>
                </c:pt>
                <c:pt idx="861">
                  <c:v>3.3208590796770395E-3</c:v>
                </c:pt>
                <c:pt idx="862">
                  <c:v>3.320854668440888E-3</c:v>
                </c:pt>
                <c:pt idx="863">
                  <c:v>3.3208458460037438E-3</c:v>
                </c:pt>
                <c:pt idx="864">
                  <c:v>3.3208348180232329E-3</c:v>
                </c:pt>
                <c:pt idx="865">
                  <c:v>3.3208215845433021E-3</c:v>
                </c:pt>
                <c:pt idx="866">
                  <c:v>3.3208127622819431E-3</c:v>
                </c:pt>
                <c:pt idx="867">
                  <c:v>3.3207995289777944E-3</c:v>
                </c:pt>
                <c:pt idx="868">
                  <c:v>3.3207907068336226E-3</c:v>
                </c:pt>
                <c:pt idx="869">
                  <c:v>3.3207818847363246E-3</c:v>
                </c:pt>
                <c:pt idx="870">
                  <c:v>3.3207686516782665E-3</c:v>
                </c:pt>
                <c:pt idx="871">
                  <c:v>3.3207620351887865E-3</c:v>
                </c:pt>
                <c:pt idx="872">
                  <c:v>3.3207532132438276E-3</c:v>
                </c:pt>
                <c:pt idx="873">
                  <c:v>3.3207410831460433E-3</c:v>
                </c:pt>
                <c:pt idx="874">
                  <c:v>3.3207344667664212E-3</c:v>
                </c:pt>
                <c:pt idx="875">
                  <c:v>3.320723439525641E-3</c:v>
                </c:pt>
                <c:pt idx="876">
                  <c:v>3.3207146177857468E-3</c:v>
                </c:pt>
                <c:pt idx="877">
                  <c:v>3.3207035906767926E-3</c:v>
                </c:pt>
                <c:pt idx="878">
                  <c:v>3.3206969744465722E-3</c:v>
                </c:pt>
                <c:pt idx="879">
                  <c:v>3.3206859474547937E-3</c:v>
                </c:pt>
                <c:pt idx="880">
                  <c:v>3.3206771259140988E-3</c:v>
                </c:pt>
                <c:pt idx="881">
                  <c:v>3.3206705097893366E-3</c:v>
                </c:pt>
                <c:pt idx="882">
                  <c:v>3.3206594829733181E-3</c:v>
                </c:pt>
                <c:pt idx="883">
                  <c:v>3.3206506615732312E-3</c:v>
                </c:pt>
                <c:pt idx="884">
                  <c:v>3.3206418402200121E-3</c:v>
                </c:pt>
                <c:pt idx="885">
                  <c:v>3.3206352242358553E-3</c:v>
                </c:pt>
                <c:pt idx="886">
                  <c:v>3.3206219923466299E-3</c:v>
                </c:pt>
                <c:pt idx="887">
                  <c:v>3.320610965852829E-3</c:v>
                </c:pt>
                <c:pt idx="888">
                  <c:v>3.3206021447105129E-3</c:v>
                </c:pt>
                <c:pt idx="889">
                  <c:v>3.3205933236150633E-3</c:v>
                </c:pt>
                <c:pt idx="890">
                  <c:v>3.3205822973116561E-3</c:v>
                </c:pt>
                <c:pt idx="891">
                  <c:v>3.3205778868107974E-3</c:v>
                </c:pt>
                <c:pt idx="892">
                  <c:v>3.3205679632267019E-3</c:v>
                </c:pt>
                <c:pt idx="893">
                  <c:v>3.3205569370917164E-3</c:v>
                </c:pt>
                <c:pt idx="894">
                  <c:v>3.3205503214458741E-3</c:v>
                </c:pt>
                <c:pt idx="895">
                  <c:v>3.3205392954280487E-3</c:v>
                </c:pt>
                <c:pt idx="896">
                  <c:v>3.3205326798525013E-3</c:v>
                </c:pt>
                <c:pt idx="897">
                  <c:v>3.3205216539518357E-3</c:v>
                </c:pt>
                <c:pt idx="898">
                  <c:v>3.3205128332840232E-3</c:v>
                </c:pt>
                <c:pt idx="899">
                  <c:v>3.3204996023701722E-3</c:v>
                </c:pt>
                <c:pt idx="900">
                  <c:v>3.3204951920889859E-3</c:v>
                </c:pt>
                <c:pt idx="901">
                  <c:v>3.3204863715617606E-3</c:v>
                </c:pt>
                <c:pt idx="902">
                  <c:v>3.3204775510813959E-3</c:v>
                </c:pt>
                <c:pt idx="903">
                  <c:v>3.3204687306478929E-3</c:v>
                </c:pt>
                <c:pt idx="904">
                  <c:v>3.3204621153535177E-3</c:v>
                </c:pt>
                <c:pt idx="905">
                  <c:v>3.3204510899214677E-3</c:v>
                </c:pt>
                <c:pt idx="906">
                  <c:v>3.320442269628545E-3</c:v>
                </c:pt>
                <c:pt idx="907">
                  <c:v>3.3204334493824824E-3</c:v>
                </c:pt>
                <c:pt idx="908">
                  <c:v>3.3204246291832782E-3</c:v>
                </c:pt>
                <c:pt idx="909">
                  <c:v>3.3204158090309331E-3</c:v>
                </c:pt>
                <c:pt idx="910">
                  <c:v>3.3204047839063958E-3</c:v>
                </c:pt>
                <c:pt idx="911">
                  <c:v>3.3203970663627834E-3</c:v>
                </c:pt>
                <c:pt idx="912">
                  <c:v>3.3203904513539558E-3</c:v>
                </c:pt>
                <c:pt idx="913">
                  <c:v>3.3203794263978129E-3</c:v>
                </c:pt>
                <c:pt idx="914">
                  <c:v>3.3203728114592703E-3</c:v>
                </c:pt>
                <c:pt idx="915">
                  <c:v>3.3203617866202698E-3</c:v>
                </c:pt>
                <c:pt idx="916">
                  <c:v>3.3203529668017822E-3</c:v>
                </c:pt>
                <c:pt idx="917">
                  <c:v>3.3203441470301513E-3</c:v>
                </c:pt>
                <c:pt idx="918">
                  <c:v>3.3203353273053749E-3</c:v>
                </c:pt>
                <c:pt idx="919">
                  <c:v>3.3203309174605579E-3</c:v>
                </c:pt>
                <c:pt idx="920">
                  <c:v>3.3203220978060637E-3</c:v>
                </c:pt>
                <c:pt idx="921">
                  <c:v>3.3203110733038355E-3</c:v>
                </c:pt>
                <c:pt idx="922">
                  <c:v>3.3203044586376388E-3</c:v>
                </c:pt>
                <c:pt idx="923">
                  <c:v>3.3202934342525456E-3</c:v>
                </c:pt>
                <c:pt idx="924">
                  <c:v>3.320286819656629E-3</c:v>
                </c:pt>
                <c:pt idx="925">
                  <c:v>3.3202802050870672E-3</c:v>
                </c:pt>
                <c:pt idx="926">
                  <c:v>3.3202735905438607E-3</c:v>
                </c:pt>
                <c:pt idx="927">
                  <c:v>3.3202603615365097E-3</c:v>
                </c:pt>
                <c:pt idx="928">
                  <c:v>3.3202537470723662E-3</c:v>
                </c:pt>
                <c:pt idx="929">
                  <c:v>3.3202449278278358E-3</c:v>
                </c:pt>
                <c:pt idx="930">
                  <c:v>3.3202339038380575E-3</c:v>
                </c:pt>
                <c:pt idx="931">
                  <c:v>3.3202272894793283E-3</c:v>
                </c:pt>
                <c:pt idx="932">
                  <c:v>3.3202195727607855E-3</c:v>
                </c:pt>
                <c:pt idx="933">
                  <c:v>3.3202129584591553E-3</c:v>
                </c:pt>
                <c:pt idx="934">
                  <c:v>3.320206344183878E-3</c:v>
                </c:pt>
                <c:pt idx="935">
                  <c:v>3.3201975251911683E-3</c:v>
                </c:pt>
                <c:pt idx="936">
                  <c:v>3.3201887062453083E-3</c:v>
                </c:pt>
                <c:pt idx="937">
                  <c:v>3.3201820920666569E-3</c:v>
                </c:pt>
                <c:pt idx="938">
                  <c:v>3.3201732732027812E-3</c:v>
                </c:pt>
                <c:pt idx="939">
                  <c:v>3.3201644543857543E-3</c:v>
                </c:pt>
                <c:pt idx="940">
                  <c:v>3.3201534309303502E-3</c:v>
                </c:pt>
                <c:pt idx="941">
                  <c:v>3.3201512262480532E-3</c:v>
                </c:pt>
                <c:pt idx="942">
                  <c:v>3.3201402028804868E-3</c:v>
                </c:pt>
                <c:pt idx="943">
                  <c:v>3.3201313842391371E-3</c:v>
                </c:pt>
                <c:pt idx="944">
                  <c:v>3.3201269749360291E-3</c:v>
                </c:pt>
                <c:pt idx="945">
                  <c:v>3.3201203610033268E-3</c:v>
                </c:pt>
                <c:pt idx="946">
                  <c:v>3.3201093378407136E-3</c:v>
                </c:pt>
                <c:pt idx="947">
                  <c:v>3.3201027239782794E-3</c:v>
                </c:pt>
                <c:pt idx="948">
                  <c:v>3.3201005193633239E-3</c:v>
                </c:pt>
                <c:pt idx="949">
                  <c:v>3.320089496332463E-3</c:v>
                </c:pt>
                <c:pt idx="950">
                  <c:v>3.3200850871406128E-3</c:v>
                </c:pt>
                <c:pt idx="951">
                  <c:v>3.3200762687920467E-3</c:v>
                </c:pt>
                <c:pt idx="952">
                  <c:v>3.3200674504903238E-3</c:v>
                </c:pt>
                <c:pt idx="953">
                  <c:v>3.3200608367947729E-3</c:v>
                </c:pt>
                <c:pt idx="954">
                  <c:v>3.3200520185750269E-3</c:v>
                </c:pt>
                <c:pt idx="955">
                  <c:v>3.3200398935993611E-3</c:v>
                </c:pt>
                <c:pt idx="956">
                  <c:v>3.3200354845392584E-3</c:v>
                </c:pt>
                <c:pt idx="957">
                  <c:v>3.320026666454185E-3</c:v>
                </c:pt>
                <c:pt idx="958">
                  <c:v>3.3200200529211192E-3</c:v>
                </c:pt>
                <c:pt idx="959">
                  <c:v>3.3200134394144021E-3</c:v>
                </c:pt>
                <c:pt idx="960">
                  <c:v>3.3200046214464326E-3</c:v>
                </c:pt>
                <c:pt idx="961">
                  <c:v>3.3200024169617592E-3</c:v>
                </c:pt>
                <c:pt idx="962">
                  <c:v>3.3199958035253037E-3</c:v>
                </c:pt>
                <c:pt idx="963">
                  <c:v>3.3199913945823052E-3</c:v>
                </c:pt>
                <c:pt idx="964">
                  <c:v>3.3199803722760387E-3</c:v>
                </c:pt>
                <c:pt idx="965">
                  <c:v>3.3199759633740244E-3</c:v>
                </c:pt>
                <c:pt idx="966">
                  <c:v>3.3199693500429602E-3</c:v>
                </c:pt>
                <c:pt idx="967">
                  <c:v>3.3199605323091914E-3</c:v>
                </c:pt>
                <c:pt idx="968">
                  <c:v>3.3199539190396036E-3</c:v>
                </c:pt>
                <c:pt idx="969">
                  <c:v>3.3199428969821715E-3</c:v>
                </c:pt>
                <c:pt idx="970">
                  <c:v>3.3199406925794673E-3</c:v>
                </c:pt>
                <c:pt idx="971">
                  <c:v>3.3199318749979247E-3</c:v>
                </c:pt>
                <c:pt idx="972">
                  <c:v>3.3199296706098577E-3</c:v>
                </c:pt>
                <c:pt idx="973">
                  <c:v>3.3199208530868621E-3</c:v>
                </c:pt>
                <c:pt idx="974">
                  <c:v>3.3199142399753527E-3</c:v>
                </c:pt>
                <c:pt idx="975">
                  <c:v>3.3199054225343224E-3</c:v>
                </c:pt>
                <c:pt idx="976">
                  <c:v>3.3198988094842868E-3</c:v>
                </c:pt>
                <c:pt idx="977">
                  <c:v>3.3198921964605961E-3</c:v>
                </c:pt>
                <c:pt idx="978">
                  <c:v>3.3198855834632511E-3</c:v>
                </c:pt>
                <c:pt idx="979">
                  <c:v>3.3198767661744397E-3</c:v>
                </c:pt>
                <c:pt idx="980">
                  <c:v>3.3198690510851492E-3</c:v>
                </c:pt>
                <c:pt idx="981">
                  <c:v>3.3198624381800112E-3</c:v>
                </c:pt>
                <c:pt idx="982">
                  <c:v>3.3198558253012185E-3</c:v>
                </c:pt>
                <c:pt idx="983">
                  <c:v>3.3198470081704755E-3</c:v>
                </c:pt>
                <c:pt idx="984">
                  <c:v>3.3198448038951073E-3</c:v>
                </c:pt>
                <c:pt idx="985">
                  <c:v>3.3198359868229065E-3</c:v>
                </c:pt>
                <c:pt idx="986">
                  <c:v>3.3198293740494913E-3</c:v>
                </c:pt>
                <c:pt idx="987">
                  <c:v>3.319824965548516E-3</c:v>
                </c:pt>
                <c:pt idx="988">
                  <c:v>3.3198139443473031E-3</c:v>
                </c:pt>
                <c:pt idx="989">
                  <c:v>3.3198117401158416E-3</c:v>
                </c:pt>
                <c:pt idx="990">
                  <c:v>3.3198029232192655E-3</c:v>
                </c:pt>
                <c:pt idx="991">
                  <c:v>3.3198007190024391E-3</c:v>
                </c:pt>
                <c:pt idx="992">
                  <c:v>3.3197896979622133E-3</c:v>
                </c:pt>
                <c:pt idx="993">
                  <c:v>3.319780881182718E-3</c:v>
                </c:pt>
                <c:pt idx="994">
                  <c:v>3.3197786769951615E-3</c:v>
                </c:pt>
                <c:pt idx="995">
                  <c:v>3.3197698602742062E-3</c:v>
                </c:pt>
                <c:pt idx="996">
                  <c:v>3.3197610436000811E-3</c:v>
                </c:pt>
                <c:pt idx="997">
                  <c:v>3.3197566352805808E-3</c:v>
                </c:pt>
                <c:pt idx="998">
                  <c:v>3.3197500228232812E-3</c:v>
                </c:pt>
                <c:pt idx="999">
                  <c:v>3.3197434103923234E-3</c:v>
                </c:pt>
                <c:pt idx="1000">
                  <c:v>3.3197345938586901E-3</c:v>
                </c:pt>
                <c:pt idx="1001">
                  <c:v>3.319730185609434E-3</c:v>
                </c:pt>
                <c:pt idx="1002">
                  <c:v>3.3197191650375145E-3</c:v>
                </c:pt>
                <c:pt idx="1003">
                  <c:v>3.3197169609319108E-3</c:v>
                </c:pt>
                <c:pt idx="1004">
                  <c:v>3.3197059404477948E-3</c:v>
                </c:pt>
                <c:pt idx="1005">
                  <c:v>3.3197059404477948E-3</c:v>
                </c:pt>
                <c:pt idx="1006">
                  <c:v>3.3196960220746503E-3</c:v>
                </c:pt>
                <c:pt idx="1007">
                  <c:v>3.3196916139278327E-3</c:v>
                </c:pt>
                <c:pt idx="1008">
                  <c:v>3.3196805936120048E-3</c:v>
                </c:pt>
                <c:pt idx="1009">
                  <c:v>3.3196739814576283E-3</c:v>
                </c:pt>
                <c:pt idx="1010">
                  <c:v>3.319669573369345E-3</c:v>
                </c:pt>
                <c:pt idx="1011">
                  <c:v>3.319660757227897E-3</c:v>
                </c:pt>
                <c:pt idx="1012">
                  <c:v>3.3196563491747328E-3</c:v>
                </c:pt>
                <c:pt idx="1013">
                  <c:v>3.3196519411332762E-3</c:v>
                </c:pt>
                <c:pt idx="1014">
                  <c:v>3.3196409210808483E-3</c:v>
                </c:pt>
                <c:pt idx="1015">
                  <c:v>3.3196387170791423E-3</c:v>
                </c:pt>
                <c:pt idx="1016">
                  <c:v>3.3196276971145132E-3</c:v>
                </c:pt>
                <c:pt idx="1017">
                  <c:v>3.3196254931303669E-3</c:v>
                </c:pt>
                <c:pt idx="1018">
                  <c:v>3.3196210851708539E-3</c:v>
                </c:pt>
                <c:pt idx="1019">
                  <c:v>3.3196122692869473E-3</c:v>
                </c:pt>
                <c:pt idx="1020">
                  <c:v>3.3196078613625529E-3</c:v>
                </c:pt>
                <c:pt idx="1021">
                  <c:v>3.3196012494979099E-3</c:v>
                </c:pt>
                <c:pt idx="1022">
                  <c:v>3.3195968416027811E-3</c:v>
                </c:pt>
                <c:pt idx="1023">
                  <c:v>3.3195902297820357E-3</c:v>
                </c:pt>
                <c:pt idx="1024">
                  <c:v>3.3195880258476401E-3</c:v>
                </c:pt>
                <c:pt idx="1025">
                  <c:v>3.3195814140620119E-3</c:v>
                </c:pt>
                <c:pt idx="1026">
                  <c:v>3.3195748023027226E-3</c:v>
                </c:pt>
                <c:pt idx="1027">
                  <c:v>3.3195725983888123E-3</c:v>
                </c:pt>
                <c:pt idx="1028">
                  <c:v>3.3195637827624345E-3</c:v>
                </c:pt>
                <c:pt idx="1029">
                  <c:v>3.3195593749668038E-3</c:v>
                </c:pt>
                <c:pt idx="1030">
                  <c:v>3.3195505594106598E-3</c:v>
                </c:pt>
                <c:pt idx="1031">
                  <c:v>3.3195439477742786E-3</c:v>
                </c:pt>
                <c:pt idx="1032">
                  <c:v>3.3195417439013373E-3</c:v>
                </c:pt>
                <c:pt idx="1033">
                  <c:v>3.3195373361642345E-3</c:v>
                </c:pt>
                <c:pt idx="1034">
                  <c:v>3.319528520725144E-3</c:v>
                </c:pt>
                <c:pt idx="1035">
                  <c:v>3.3195252149475561E-3</c:v>
                </c:pt>
                <c:pt idx="1036">
                  <c:v>3.3195208072543479E-3</c:v>
                </c:pt>
                <c:pt idx="1037">
                  <c:v>3.3195119919030465E-3</c:v>
                </c:pt>
                <c:pt idx="1038">
                  <c:v>3.3195119919030465E-3</c:v>
                </c:pt>
                <c:pt idx="1039">
                  <c:v>3.319507584244953E-3</c:v>
                </c:pt>
                <c:pt idx="1040">
                  <c:v>3.319498768963881E-3</c:v>
                </c:pt>
                <c:pt idx="1041">
                  <c:v>3.3194943613409026E-3</c:v>
                </c:pt>
                <c:pt idx="1042">
                  <c:v>3.3194899537296292E-3</c:v>
                </c:pt>
                <c:pt idx="1043">
                  <c:v>3.3194833423346652E-3</c:v>
                </c:pt>
                <c:pt idx="1044">
                  <c:v>3.3194767309660369E-3</c:v>
                </c:pt>
                <c:pt idx="1045">
                  <c:v>3.3194723234015828E-3</c:v>
                </c:pt>
                <c:pt idx="1046">
                  <c:v>3.3194701196237446E-3</c:v>
                </c:pt>
                <c:pt idx="1047">
                  <c:v>3.3194613045416533E-3</c:v>
                </c:pt>
                <c:pt idx="1048">
                  <c:v>3.3194546932608098E-3</c:v>
                </c:pt>
                <c:pt idx="1049">
                  <c:v>3.3194502857548775E-3</c:v>
                </c:pt>
                <c:pt idx="1050">
                  <c:v>3.3194458782606498E-3</c:v>
                </c:pt>
                <c:pt idx="1051">
                  <c:v>3.3194436745179251E-3</c:v>
                </c:pt>
                <c:pt idx="1052">
                  <c:v>3.3194326558481928E-3</c:v>
                </c:pt>
                <c:pt idx="1053">
                  <c:v>3.3194304521230247E-3</c:v>
                </c:pt>
                <c:pt idx="1054">
                  <c:v>3.3194260446814659E-3</c:v>
                </c:pt>
                <c:pt idx="1055">
                  <c:v>3.3194238409650755E-3</c:v>
                </c:pt>
                <c:pt idx="1056">
                  <c:v>3.3194150261287754E-3</c:v>
                </c:pt>
                <c:pt idx="1057">
                  <c:v>3.3194106187281807E-3</c:v>
                </c:pt>
                <c:pt idx="1058">
                  <c:v>3.3194084150322727E-3</c:v>
                </c:pt>
                <c:pt idx="1059">
                  <c:v>3.3194040076492343E-3</c:v>
                </c:pt>
                <c:pt idx="1060">
                  <c:v>3.3193996002778997E-3</c:v>
                </c:pt>
                <c:pt idx="1061">
                  <c:v>3.319392989242843E-3</c:v>
                </c:pt>
                <c:pt idx="1062">
                  <c:v>3.3193863782341191E-3</c:v>
                </c:pt>
                <c:pt idx="1063">
                  <c:v>3.3193819709095998E-3</c:v>
                </c:pt>
                <c:pt idx="1064">
                  <c:v>3.3193775635967844E-3</c:v>
                </c:pt>
                <c:pt idx="1065">
                  <c:v>3.3193709526495052E-3</c:v>
                </c:pt>
                <c:pt idx="1066">
                  <c:v>3.3193687490062638E-3</c:v>
                </c:pt>
                <c:pt idx="1067">
                  <c:v>3.3193643417285586E-3</c:v>
                </c:pt>
                <c:pt idx="1068">
                  <c:v>3.3193577308339452E-3</c:v>
                </c:pt>
                <c:pt idx="1069">
                  <c:v>3.3193533235854988E-3</c:v>
                </c:pt>
                <c:pt idx="1070">
                  <c:v>3.3193500181568445E-3</c:v>
                </c:pt>
                <c:pt idx="1071">
                  <c:v>3.3193412037126166E-3</c:v>
                </c:pt>
                <c:pt idx="1072">
                  <c:v>3.319339000108874E-3</c:v>
                </c:pt>
                <c:pt idx="1073">
                  <c:v>3.3193301857231627E-3</c:v>
                </c:pt>
                <c:pt idx="1074">
                  <c:v>3.3193257785478613E-3</c:v>
                </c:pt>
                <c:pt idx="1075">
                  <c:v>3.3193213713842628E-3</c:v>
                </c:pt>
                <c:pt idx="1076">
                  <c:v>3.3193169642323677E-3</c:v>
                </c:pt>
                <c:pt idx="1077">
                  <c:v>3.3193125570921758E-3</c:v>
                </c:pt>
                <c:pt idx="1078">
                  <c:v>3.3193059464038306E-3</c:v>
                </c:pt>
                <c:pt idx="1079">
                  <c:v>3.3193037428469003E-3</c:v>
                </c:pt>
                <c:pt idx="1080">
                  <c:v>3.3193015392928953E-3</c:v>
                </c:pt>
                <c:pt idx="1081">
                  <c:v>3.3192927251061342E-3</c:v>
                </c:pt>
                <c:pt idx="1082">
                  <c:v>3.3192861144967826E-3</c:v>
                </c:pt>
                <c:pt idx="1083">
                  <c:v>3.3192795039137619E-3</c:v>
                </c:pt>
                <c:pt idx="1084">
                  <c:v>3.3192773003919403E-3</c:v>
                </c:pt>
                <c:pt idx="1085">
                  <c:v>3.3192706898440274E-3</c:v>
                </c:pt>
                <c:pt idx="1086">
                  <c:v>3.3192662828267134E-3</c:v>
                </c:pt>
                <c:pt idx="1087">
                  <c:v>3.319264079322445E-3</c:v>
                </c:pt>
                <c:pt idx="1088">
                  <c:v>3.3192574688271936E-3</c:v>
                </c:pt>
                <c:pt idx="1089">
                  <c:v>3.3192508583582718E-3</c:v>
                </c:pt>
                <c:pt idx="1090">
                  <c:v>3.3192464513936183E-3</c:v>
                </c:pt>
                <c:pt idx="1091">
                  <c:v>3.31924424791568E-3</c:v>
                </c:pt>
                <c:pt idx="1092">
                  <c:v>3.3192398409685802E-3</c:v>
                </c:pt>
                <c:pt idx="1093">
                  <c:v>3.3192310271094871E-3</c:v>
                </c:pt>
                <c:pt idx="1094">
                  <c:v>3.3192288236520277E-3</c:v>
                </c:pt>
                <c:pt idx="1095">
                  <c:v>3.3192244167458852E-3</c:v>
                </c:pt>
                <c:pt idx="1096">
                  <c:v>3.3192222132972021E-3</c:v>
                </c:pt>
                <c:pt idx="1097">
                  <c:v>3.3192111960976696E-3</c:v>
                </c:pt>
                <c:pt idx="1098">
                  <c:v>3.3192111960976696E-3</c:v>
                </c:pt>
                <c:pt idx="1099">
                  <c:v>3.3192045858130553E-3</c:v>
                </c:pt>
                <c:pt idx="1100">
                  <c:v>3.3192001789712736E-3</c:v>
                </c:pt>
                <c:pt idx="1101">
                  <c:v>3.3191935687305412E-3</c:v>
                </c:pt>
                <c:pt idx="1102">
                  <c:v>3.3191913653228145E-3</c:v>
                </c:pt>
                <c:pt idx="1103">
                  <c:v>3.3191869585161371E-3</c:v>
                </c:pt>
                <c:pt idx="1104">
                  <c:v>3.3191847551171864E-3</c:v>
                </c:pt>
                <c:pt idx="1105">
                  <c:v>3.3191748398581113E-3</c:v>
                </c:pt>
                <c:pt idx="1106">
                  <c:v>3.3191748398581113E-3</c:v>
                </c:pt>
                <c:pt idx="1107">
                  <c:v>3.3191660263442208E-3</c:v>
                </c:pt>
                <c:pt idx="1108">
                  <c:v>3.3191638229730612E-3</c:v>
                </c:pt>
                <c:pt idx="1109">
                  <c:v>3.3191572128771344E-3</c:v>
                </c:pt>
                <c:pt idx="1110">
                  <c:v>3.319152806161144E-3</c:v>
                </c:pt>
                <c:pt idx="1111">
                  <c:v>3.3191483994568544E-3</c:v>
                </c:pt>
                <c:pt idx="1112">
                  <c:v>3.3191483994568544E-3</c:v>
                </c:pt>
                <c:pt idx="1113">
                  <c:v>3.3191439927642659E-3</c:v>
                </c:pt>
                <c:pt idx="1114">
                  <c:v>3.3191417894223594E-3</c:v>
                </c:pt>
                <c:pt idx="1115">
                  <c:v>3.3191329760839873E-3</c:v>
                </c:pt>
                <c:pt idx="1116">
                  <c:v>3.3191307727567071E-3</c:v>
                </c:pt>
                <c:pt idx="1117">
                  <c:v>3.3191285694323526E-3</c:v>
                </c:pt>
                <c:pt idx="1118">
                  <c:v>3.3191197561641857E-3</c:v>
                </c:pt>
                <c:pt idx="1119">
                  <c:v>3.3191153495476544E-3</c:v>
                </c:pt>
                <c:pt idx="1120">
                  <c:v>3.3191197561641857E-3</c:v>
                </c:pt>
                <c:pt idx="1121">
                  <c:v>3.319113146243776E-3</c:v>
                </c:pt>
                <c:pt idx="1122">
                  <c:v>3.3191087396447954E-3</c:v>
                </c:pt>
                <c:pt idx="1123">
                  <c:v>3.3191043330575154E-3</c:v>
                </c:pt>
                <c:pt idx="1124">
                  <c:v>3.3190999264819361E-3</c:v>
                </c:pt>
                <c:pt idx="1125">
                  <c:v>3.3190933166405067E-3</c:v>
                </c:pt>
                <c:pt idx="1126">
                  <c:v>3.3190867068254026E-3</c:v>
                </c:pt>
                <c:pt idx="1127">
                  <c:v>3.3190823002966258E-3</c:v>
                </c:pt>
                <c:pt idx="1128">
                  <c:v>3.3190845035595516E-3</c:v>
                </c:pt>
                <c:pt idx="1129">
                  <c:v>3.3190800970366251E-3</c:v>
                </c:pt>
                <c:pt idx="1130">
                  <c:v>3.3190734872741742E-3</c:v>
                </c:pt>
                <c:pt idx="1131">
                  <c:v>3.3190734872741742E-3</c:v>
                </c:pt>
                <c:pt idx="1132">
                  <c:v>3.3190646742985237E-3</c:v>
                </c:pt>
                <c:pt idx="1133">
                  <c:v>3.3190668775380486E-3</c:v>
                </c:pt>
                <c:pt idx="1134">
                  <c:v>3.3190602678282487E-3</c:v>
                </c:pt>
                <c:pt idx="1135">
                  <c:v>3.3190580645974994E-3</c:v>
                </c:pt>
                <c:pt idx="1136">
                  <c:v>3.3190558613696748E-3</c:v>
                </c:pt>
                <c:pt idx="1137">
                  <c:v>3.3190492517037509E-3</c:v>
                </c:pt>
                <c:pt idx="1138">
                  <c:v>3.3190448452744266E-3</c:v>
                </c:pt>
                <c:pt idx="1139">
                  <c:v>3.3190426420641518E-3</c:v>
                </c:pt>
                <c:pt idx="1140">
                  <c:v>3.3190382356523785E-3</c:v>
                </c:pt>
                <c:pt idx="1141">
                  <c:v>3.3190360324508788E-3</c:v>
                </c:pt>
                <c:pt idx="1142">
                  <c:v>3.3190338292523043E-3</c:v>
                </c:pt>
                <c:pt idx="1143">
                  <c:v>3.3190294228639303E-3</c:v>
                </c:pt>
                <c:pt idx="1144">
                  <c:v>3.3190272196741309E-3</c:v>
                </c:pt>
                <c:pt idx="1145">
                  <c:v>3.3190228133033067E-3</c:v>
                </c:pt>
                <c:pt idx="1146">
                  <c:v>3.3190206101222828E-3</c:v>
                </c:pt>
                <c:pt idx="1147">
                  <c:v>3.3190162037690083E-3</c:v>
                </c:pt>
                <c:pt idx="1148">
                  <c:v>3.3190162037690083E-3</c:v>
                </c:pt>
                <c:pt idx="1149">
                  <c:v>3.3190140005967587E-3</c:v>
                </c:pt>
                <c:pt idx="1150">
                  <c:v>3.3190051879370087E-3</c:v>
                </c:pt>
                <c:pt idx="1151">
                  <c:v>3.3190029847793841E-3</c:v>
                </c:pt>
                <c:pt idx="1152">
                  <c:v>3.3189974768981175E-3</c:v>
                </c:pt>
                <c:pt idx="1153">
                  <c:v>3.3189952737507295E-3</c:v>
                </c:pt>
                <c:pt idx="1154">
                  <c:v>3.3189908674647289E-3</c:v>
                </c:pt>
                <c:pt idx="1155">
                  <c:v>3.3189886643261155E-3</c:v>
                </c:pt>
                <c:pt idx="1156">
                  <c:v>3.3189886643261155E-3</c:v>
                </c:pt>
                <c:pt idx="1157">
                  <c:v>3.3189820549278251E-3</c:v>
                </c:pt>
                <c:pt idx="1158">
                  <c:v>3.3189776486769224E-3</c:v>
                </c:pt>
                <c:pt idx="1159">
                  <c:v>3.3189754455558583E-3</c:v>
                </c:pt>
                <c:pt idx="1160">
                  <c:v>3.3189754455558583E-3</c:v>
                </c:pt>
                <c:pt idx="1161">
                  <c:v>3.3189710393225049E-3</c:v>
                </c:pt>
                <c:pt idx="1162">
                  <c:v>3.3189666331008504E-3</c:v>
                </c:pt>
                <c:pt idx="1163">
                  <c:v>3.3189600237903049E-3</c:v>
                </c:pt>
                <c:pt idx="1164">
                  <c:v>3.3189600237903049E-3</c:v>
                </c:pt>
                <c:pt idx="1165">
                  <c:v>3.3189578206926393E-3</c:v>
                </c:pt>
                <c:pt idx="1166">
                  <c:v>3.3189534145060835E-3</c:v>
                </c:pt>
                <c:pt idx="1167">
                  <c:v>3.318951211417192E-3</c:v>
                </c:pt>
                <c:pt idx="1168">
                  <c:v>3.3189490083312258E-3</c:v>
                </c:pt>
                <c:pt idx="1169">
                  <c:v>3.318944602168067E-3</c:v>
                </c:pt>
                <c:pt idx="1170">
                  <c:v>3.318944602168067E-3</c:v>
                </c:pt>
                <c:pt idx="1171">
                  <c:v>3.3189335868113543E-3</c:v>
                </c:pt>
                <c:pt idx="1172">
                  <c:v>3.3189335868113543E-3</c:v>
                </c:pt>
                <c:pt idx="1173">
                  <c:v>3.3189335868113543E-3</c:v>
                </c:pt>
                <c:pt idx="1174">
                  <c:v>3.3189247745786291E-3</c:v>
                </c:pt>
                <c:pt idx="1175">
                  <c:v>3.3189247745786291E-3</c:v>
                </c:pt>
                <c:pt idx="1176">
                  <c:v>3.3189225715277593E-3</c:v>
                </c:pt>
                <c:pt idx="1177">
                  <c:v>3.3189203684798143E-3</c:v>
                </c:pt>
                <c:pt idx="1178">
                  <c:v>3.3189181654347949E-3</c:v>
                </c:pt>
                <c:pt idx="1179">
                  <c:v>3.3189137593535286E-3</c:v>
                </c:pt>
                <c:pt idx="1180">
                  <c:v>3.3189115563172825E-3</c:v>
                </c:pt>
                <c:pt idx="1181">
                  <c:v>3.3189093532839608E-3</c:v>
                </c:pt>
                <c:pt idx="1182">
                  <c:v>3.318904947226092E-3</c:v>
                </c:pt>
                <c:pt idx="1183">
                  <c:v>3.3189005411799217E-3</c:v>
                </c:pt>
                <c:pt idx="1184">
                  <c:v>3.3188961351454504E-3</c:v>
                </c:pt>
                <c:pt idx="1185">
                  <c:v>3.3188939321326014E-3</c:v>
                </c:pt>
                <c:pt idx="1186">
                  <c:v>3.3188895261156777E-3</c:v>
                </c:pt>
                <c:pt idx="1187">
                  <c:v>3.3188873231116025E-3</c:v>
                </c:pt>
                <c:pt idx="1188">
                  <c:v>3.3188895261156777E-3</c:v>
                </c:pt>
                <c:pt idx="1189">
                  <c:v>3.3188873231116025E-3</c:v>
                </c:pt>
                <c:pt idx="1190">
                  <c:v>3.3188807141169251E-3</c:v>
                </c:pt>
                <c:pt idx="1191">
                  <c:v>3.3188807141169251E-3</c:v>
                </c:pt>
                <c:pt idx="1192">
                  <c:v>3.3188763081350965E-3</c:v>
                </c:pt>
                <c:pt idx="1193">
                  <c:v>3.3188719021649661E-3</c:v>
                </c:pt>
                <c:pt idx="1194">
                  <c:v>3.3188696991842881E-3</c:v>
                </c:pt>
                <c:pt idx="1195">
                  <c:v>3.3188652932317048E-3</c:v>
                </c:pt>
                <c:pt idx="1196">
                  <c:v>3.3188652932317048E-3</c:v>
                </c:pt>
                <c:pt idx="1197">
                  <c:v>3.3188630902598001E-3</c:v>
                </c:pt>
                <c:pt idx="1198">
                  <c:v>3.3188564813616339E-3</c:v>
                </c:pt>
                <c:pt idx="1199">
                  <c:v>3.3188564813616339E-3</c:v>
                </c:pt>
                <c:pt idx="1200">
                  <c:v>3.3188542784014273E-3</c:v>
                </c:pt>
                <c:pt idx="1201">
                  <c:v>3.3188498724897875E-3</c:v>
                </c:pt>
                <c:pt idx="1202">
                  <c:v>3.3188454665898461E-3</c:v>
                </c:pt>
                <c:pt idx="1203">
                  <c:v>3.3188432636442624E-3</c:v>
                </c:pt>
                <c:pt idx="1204">
                  <c:v>3.3188410607016029E-3</c:v>
                </c:pt>
                <c:pt idx="1205">
                  <c:v>3.3188388577618678E-3</c:v>
                </c:pt>
                <c:pt idx="1206">
                  <c:v>3.3188344518911713E-3</c:v>
                </c:pt>
                <c:pt idx="1207">
                  <c:v>3.3188344518911713E-3</c:v>
                </c:pt>
                <c:pt idx="1208">
                  <c:v>3.3188300460321725E-3</c:v>
                </c:pt>
                <c:pt idx="1209">
                  <c:v>3.3188300460321725E-3</c:v>
                </c:pt>
                <c:pt idx="1210">
                  <c:v>3.3188245387248743E-3</c:v>
                </c:pt>
                <c:pt idx="1211">
                  <c:v>3.3188223358070726E-3</c:v>
                </c:pt>
                <c:pt idx="1212">
                  <c:v>3.3188179299802425E-3</c:v>
                </c:pt>
                <c:pt idx="1213">
                  <c:v>3.3188157270712141E-3</c:v>
                </c:pt>
                <c:pt idx="1214">
                  <c:v>3.3188135241651109E-3</c:v>
                </c:pt>
                <c:pt idx="1215">
                  <c:v>3.3188091183616762E-3</c:v>
                </c:pt>
                <c:pt idx="1216">
                  <c:v>3.3188091183616762E-3</c:v>
                </c:pt>
                <c:pt idx="1217">
                  <c:v>3.3188047125699395E-3</c:v>
                </c:pt>
                <c:pt idx="1218">
                  <c:v>3.3188025096784575E-3</c:v>
                </c:pt>
                <c:pt idx="1219">
                  <c:v>3.3187981039042667E-3</c:v>
                </c:pt>
                <c:pt idx="1220">
                  <c:v>3.3187981039042667E-3</c:v>
                </c:pt>
                <c:pt idx="1221">
                  <c:v>3.3187981039042667E-3</c:v>
                </c:pt>
                <c:pt idx="1222">
                  <c:v>3.318793698141774E-3</c:v>
                </c:pt>
                <c:pt idx="1223">
                  <c:v>3.3187914952649143E-3</c:v>
                </c:pt>
                <c:pt idx="1224">
                  <c:v>3.3187892923909786E-3</c:v>
                </c:pt>
                <c:pt idx="1225">
                  <c:v>3.3187870895199671E-3</c:v>
                </c:pt>
                <c:pt idx="1226">
                  <c:v>3.3187848866518799E-3</c:v>
                </c:pt>
                <c:pt idx="1227">
                  <c:v>3.3187826837867175E-3</c:v>
                </c:pt>
                <c:pt idx="1228">
                  <c:v>3.318780480924479E-3</c:v>
                </c:pt>
                <c:pt idx="1229">
                  <c:v>3.3187760752087761E-3</c:v>
                </c:pt>
                <c:pt idx="1230">
                  <c:v>3.3187760752087761E-3</c:v>
                </c:pt>
                <c:pt idx="1231">
                  <c:v>3.3187716695047696E-3</c:v>
                </c:pt>
                <c:pt idx="1232">
                  <c:v>3.31876726381246E-3</c:v>
                </c:pt>
                <c:pt idx="1233">
                  <c:v>3.318765060970692E-3</c:v>
                </c:pt>
                <c:pt idx="1234">
                  <c:v>3.318765060970692E-3</c:v>
                </c:pt>
                <c:pt idx="1235">
                  <c:v>3.318762858131848E-3</c:v>
                </c:pt>
                <c:pt idx="1236">
                  <c:v>3.3187584524629337E-3</c:v>
                </c:pt>
                <c:pt idx="1237">
                  <c:v>3.3187562496328625E-3</c:v>
                </c:pt>
                <c:pt idx="1238">
                  <c:v>3.3187540468057157E-3</c:v>
                </c:pt>
                <c:pt idx="1239">
                  <c:v>3.3187540468057157E-3</c:v>
                </c:pt>
                <c:pt idx="1240">
                  <c:v>3.3187518439814932E-3</c:v>
                </c:pt>
                <c:pt idx="1241">
                  <c:v>3.3187474383418207E-3</c:v>
                </c:pt>
                <c:pt idx="1242">
                  <c:v>3.3187430327138454E-3</c:v>
                </c:pt>
                <c:pt idx="1243">
                  <c:v>3.3187452355263707E-3</c:v>
                </c:pt>
                <c:pt idx="1244">
                  <c:v>3.318740829904244E-3</c:v>
                </c:pt>
                <c:pt idx="1245">
                  <c:v>3.3187386270975673E-3</c:v>
                </c:pt>
                <c:pt idx="1246">
                  <c:v>3.3187386270975673E-3</c:v>
                </c:pt>
                <c:pt idx="1247">
                  <c:v>3.3187320186950811E-3</c:v>
                </c:pt>
                <c:pt idx="1248">
                  <c:v>3.3187298159001008E-3</c:v>
                </c:pt>
                <c:pt idx="1249">
                  <c:v>3.3187276131080444E-3</c:v>
                </c:pt>
                <c:pt idx="1250">
                  <c:v>3.3187276131080444E-3</c:v>
                </c:pt>
                <c:pt idx="1251">
                  <c:v>3.3187276131080444E-3</c:v>
                </c:pt>
                <c:pt idx="1252">
                  <c:v>3.3187254103189123E-3</c:v>
                </c:pt>
                <c:pt idx="1253">
                  <c:v>3.3187276131080444E-3</c:v>
                </c:pt>
                <c:pt idx="1254">
                  <c:v>3.3187210047494211E-3</c:v>
                </c:pt>
                <c:pt idx="1255">
                  <c:v>3.3187143964171157E-3</c:v>
                </c:pt>
                <c:pt idx="1256">
                  <c:v>3.3187143964171157E-3</c:v>
                </c:pt>
                <c:pt idx="1257">
                  <c:v>3.3187121936455286E-3</c:v>
                </c:pt>
                <c:pt idx="1258">
                  <c:v>3.3187121936455286E-3</c:v>
                </c:pt>
                <c:pt idx="1259">
                  <c:v>3.3187099908768658E-3</c:v>
                </c:pt>
                <c:pt idx="1260">
                  <c:v>3.318703382588422E-3</c:v>
                </c:pt>
                <c:pt idx="1261">
                  <c:v>3.3187077881111273E-3</c:v>
                </c:pt>
                <c:pt idx="1262">
                  <c:v>3.318701179831456E-3</c:v>
                </c:pt>
                <c:pt idx="1263">
                  <c:v>3.318701179831456E-3</c:v>
                </c:pt>
                <c:pt idx="1264">
                  <c:v>3.3186989770774143E-3</c:v>
                </c:pt>
                <c:pt idx="1265">
                  <c:v>3.3186989770774143E-3</c:v>
                </c:pt>
                <c:pt idx="1266">
                  <c:v>3.3186967743262961E-3</c:v>
                </c:pt>
                <c:pt idx="1267">
                  <c:v>3.3186923688328322E-3</c:v>
                </c:pt>
                <c:pt idx="1268">
                  <c:v>3.3186879633510646E-3</c:v>
                </c:pt>
                <c:pt idx="1269">
                  <c:v>3.3186923688328322E-3</c:v>
                </c:pt>
                <c:pt idx="1270">
                  <c:v>3.3186901660904864E-3</c:v>
                </c:pt>
                <c:pt idx="1271">
                  <c:v>3.318685760614567E-3</c:v>
                </c:pt>
                <c:pt idx="1272">
                  <c:v>3.3186835578809934E-3</c:v>
                </c:pt>
                <c:pt idx="1273">
                  <c:v>3.3186835578809934E-3</c:v>
                </c:pt>
                <c:pt idx="1274">
                  <c:v>3.3186835578809934E-3</c:v>
                </c:pt>
                <c:pt idx="1275">
                  <c:v>3.318679152422619E-3</c:v>
                </c:pt>
                <c:pt idx="1276">
                  <c:v>3.3186769496978178E-3</c:v>
                </c:pt>
                <c:pt idx="1277">
                  <c:v>3.3186747469759405E-3</c:v>
                </c:pt>
                <c:pt idx="1278">
                  <c:v>3.3186747469759405E-3</c:v>
                </c:pt>
                <c:pt idx="1279">
                  <c:v>3.3186747469759405E-3</c:v>
                </c:pt>
                <c:pt idx="1280">
                  <c:v>3.3186747469759405E-3</c:v>
                </c:pt>
                <c:pt idx="1281">
                  <c:v>3.318670341540958E-3</c:v>
                </c:pt>
                <c:pt idx="1282">
                  <c:v>3.318670341540958E-3</c:v>
                </c:pt>
                <c:pt idx="1283">
                  <c:v>3.3186681388278527E-3</c:v>
                </c:pt>
                <c:pt idx="1284">
                  <c:v>3.3186637334104148E-3</c:v>
                </c:pt>
                <c:pt idx="1285">
                  <c:v>3.3186681388278527E-3</c:v>
                </c:pt>
                <c:pt idx="1286">
                  <c:v>3.3186637334104148E-3</c:v>
                </c:pt>
                <c:pt idx="1287">
                  <c:v>3.3186615307060816E-3</c:v>
                </c:pt>
                <c:pt idx="1288">
                  <c:v>3.3186571253061873E-3</c:v>
                </c:pt>
                <c:pt idx="1289">
                  <c:v>3.3186516185727674E-3</c:v>
                </c:pt>
                <c:pt idx="1290">
                  <c:v>3.3186549226106262E-3</c:v>
                </c:pt>
                <c:pt idx="1291">
                  <c:v>3.3186516185727674E-3</c:v>
                </c:pt>
                <c:pt idx="1292">
                  <c:v>3.3186494158845164E-3</c:v>
                </c:pt>
                <c:pt idx="1293">
                  <c:v>3.3186450105167856E-3</c:v>
                </c:pt>
                <c:pt idx="1294">
                  <c:v>3.3186450105167856E-3</c:v>
                </c:pt>
                <c:pt idx="1295">
                  <c:v>3.3186450105167856E-3</c:v>
                </c:pt>
                <c:pt idx="1296">
                  <c:v>3.3186450105167856E-3</c:v>
                </c:pt>
                <c:pt idx="1297">
                  <c:v>3.3186406051607512E-3</c:v>
                </c:pt>
                <c:pt idx="1298">
                  <c:v>3.3186339971486298E-3</c:v>
                </c:pt>
                <c:pt idx="1299">
                  <c:v>3.3186361998164124E-3</c:v>
                </c:pt>
                <c:pt idx="1300">
                  <c:v>3.3186339971486298E-3</c:v>
                </c:pt>
                <c:pt idx="1301">
                  <c:v>3.3186339971486298E-3</c:v>
                </c:pt>
                <c:pt idx="1302">
                  <c:v>3.3186317944837703E-3</c:v>
                </c:pt>
                <c:pt idx="1303">
                  <c:v>3.3186317944837703E-3</c:v>
                </c:pt>
                <c:pt idx="1304">
                  <c:v>3.3186317944837703E-3</c:v>
                </c:pt>
                <c:pt idx="1305">
                  <c:v>3.3186251865067354E-3</c:v>
                </c:pt>
                <c:pt idx="1306">
                  <c:v>3.3186251865067354E-3</c:v>
                </c:pt>
                <c:pt idx="1307">
                  <c:v>3.3186229838535713E-3</c:v>
                </c:pt>
                <c:pt idx="1308">
                  <c:v>3.3186207812033316E-3</c:v>
                </c:pt>
                <c:pt idx="1309">
                  <c:v>3.3186207812033316E-3</c:v>
                </c:pt>
                <c:pt idx="1310">
                  <c:v>3.3186207812033316E-3</c:v>
                </c:pt>
                <c:pt idx="1311">
                  <c:v>3.3186185785560153E-3</c:v>
                </c:pt>
                <c:pt idx="1312">
                  <c:v>3.3186185785560153E-3</c:v>
                </c:pt>
                <c:pt idx="1313">
                  <c:v>3.3186119706316115E-3</c:v>
                </c:pt>
                <c:pt idx="1314">
                  <c:v>3.3186119706316115E-3</c:v>
                </c:pt>
                <c:pt idx="1315">
                  <c:v>3.3186097679959907E-3</c:v>
                </c:pt>
                <c:pt idx="1316">
                  <c:v>3.3186097679959907E-3</c:v>
                </c:pt>
                <c:pt idx="1317">
                  <c:v>3.3186075653632943E-3</c:v>
                </c:pt>
                <c:pt idx="1318">
                  <c:v>3.3186075653632943E-3</c:v>
                </c:pt>
                <c:pt idx="1319">
                  <c:v>3.3186075653632943E-3</c:v>
                </c:pt>
                <c:pt idx="1320">
                  <c:v>3.3186053627335217E-3</c:v>
                </c:pt>
                <c:pt idx="1321">
                  <c:v>3.318603160106673E-3</c:v>
                </c:pt>
                <c:pt idx="1322">
                  <c:v>3.3185987548617468E-3</c:v>
                </c:pt>
                <c:pt idx="1323">
                  <c:v>3.3185987548617468E-3</c:v>
                </c:pt>
                <c:pt idx="1324">
                  <c:v>3.3185987548617468E-3</c:v>
                </c:pt>
                <c:pt idx="1325">
                  <c:v>3.3185965522436701E-3</c:v>
                </c:pt>
                <c:pt idx="1326">
                  <c:v>3.3185965522436701E-3</c:v>
                </c:pt>
                <c:pt idx="1327">
                  <c:v>3.3185943496285165E-3</c:v>
                </c:pt>
                <c:pt idx="1328">
                  <c:v>3.3185943496285165E-3</c:v>
                </c:pt>
                <c:pt idx="1329">
                  <c:v>3.3185943496285165E-3</c:v>
                </c:pt>
                <c:pt idx="1330">
                  <c:v>3.3185943496285165E-3</c:v>
                </c:pt>
                <c:pt idx="1331">
                  <c:v>3.3185899444069808E-3</c:v>
                </c:pt>
                <c:pt idx="1332">
                  <c:v>3.3185877418005993E-3</c:v>
                </c:pt>
                <c:pt idx="1333">
                  <c:v>3.3185877418005993E-3</c:v>
                </c:pt>
                <c:pt idx="1334">
                  <c:v>3.3185855391971407E-3</c:v>
                </c:pt>
                <c:pt idx="1335">
                  <c:v>3.3185855391971407E-3</c:v>
                </c:pt>
                <c:pt idx="1336">
                  <c:v>3.3185855391971407E-3</c:v>
                </c:pt>
                <c:pt idx="1337">
                  <c:v>3.3185811339989961E-3</c:v>
                </c:pt>
                <c:pt idx="1338">
                  <c:v>3.3185811339989961E-3</c:v>
                </c:pt>
                <c:pt idx="1339">
                  <c:v>3.3185811339989961E-3</c:v>
                </c:pt>
                <c:pt idx="1340">
                  <c:v>3.3185855391971407E-3</c:v>
                </c:pt>
                <c:pt idx="1341">
                  <c:v>3.31857893140431E-3</c:v>
                </c:pt>
                <c:pt idx="1342">
                  <c:v>3.31857893140431E-3</c:v>
                </c:pt>
                <c:pt idx="1343">
                  <c:v>3.31857893140431E-3</c:v>
                </c:pt>
                <c:pt idx="1344">
                  <c:v>3.3185767288125469E-3</c:v>
                </c:pt>
                <c:pt idx="1345">
                  <c:v>3.3185767288125469E-3</c:v>
                </c:pt>
                <c:pt idx="1346">
                  <c:v>3.3185723236377924E-3</c:v>
                </c:pt>
                <c:pt idx="1347">
                  <c:v>3.3185723236377924E-3</c:v>
                </c:pt>
                <c:pt idx="1348">
                  <c:v>3.3185701210548006E-3</c:v>
                </c:pt>
                <c:pt idx="1349">
                  <c:v>3.3185701210548006E-3</c:v>
                </c:pt>
                <c:pt idx="1350">
                  <c:v>3.3185679184747326E-3</c:v>
                </c:pt>
                <c:pt idx="1351">
                  <c:v>3.3185679184747326E-3</c:v>
                </c:pt>
                <c:pt idx="1352">
                  <c:v>3.3185635133233683E-3</c:v>
                </c:pt>
                <c:pt idx="1353">
                  <c:v>3.3185657158975885E-3</c:v>
                </c:pt>
                <c:pt idx="1354">
                  <c:v>3.3185635133233683E-3</c:v>
                </c:pt>
                <c:pt idx="1355">
                  <c:v>3.3185591081836994E-3</c:v>
                </c:pt>
                <c:pt idx="1356">
                  <c:v>3.3185635133233683E-3</c:v>
                </c:pt>
                <c:pt idx="1357">
                  <c:v>3.3185613107520719E-3</c:v>
                </c:pt>
                <c:pt idx="1358">
                  <c:v>3.3185613107520719E-3</c:v>
                </c:pt>
                <c:pt idx="1359">
                  <c:v>3.3185635133233683E-3</c:v>
                </c:pt>
                <c:pt idx="1360">
                  <c:v>3.3185591081836994E-3</c:v>
                </c:pt>
                <c:pt idx="1361">
                  <c:v>3.3185591081836994E-3</c:v>
                </c:pt>
                <c:pt idx="1362">
                  <c:v>3.3185569056182504E-3</c:v>
                </c:pt>
                <c:pt idx="1363">
                  <c:v>3.3185591081836994E-3</c:v>
                </c:pt>
                <c:pt idx="1364">
                  <c:v>3.3185591081836994E-3</c:v>
                </c:pt>
                <c:pt idx="1365">
                  <c:v>3.3185569056182504E-3</c:v>
                </c:pt>
                <c:pt idx="1366">
                  <c:v>3.3185525004961235E-3</c:v>
                </c:pt>
                <c:pt idx="1367">
                  <c:v>3.3185525004961235E-3</c:v>
                </c:pt>
                <c:pt idx="1368">
                  <c:v>3.3185525004961235E-3</c:v>
                </c:pt>
                <c:pt idx="1369">
                  <c:v>3.3185502979394457E-3</c:v>
                </c:pt>
                <c:pt idx="1370">
                  <c:v>3.3185525004961235E-3</c:v>
                </c:pt>
                <c:pt idx="1371">
                  <c:v>3.3185525004961235E-3</c:v>
                </c:pt>
                <c:pt idx="1372">
                  <c:v>3.3185547030557252E-3</c:v>
                </c:pt>
                <c:pt idx="1373">
                  <c:v>3.3185502979394457E-3</c:v>
                </c:pt>
                <c:pt idx="1374">
                  <c:v>3.3185480953856913E-3</c:v>
                </c:pt>
                <c:pt idx="1375">
                  <c:v>3.3185480953856913E-3</c:v>
                </c:pt>
                <c:pt idx="1376">
                  <c:v>3.3185458928348607E-3</c:v>
                </c:pt>
                <c:pt idx="1377">
                  <c:v>3.3185458928348607E-3</c:v>
                </c:pt>
                <c:pt idx="1378">
                  <c:v>3.3185436902869541E-3</c:v>
                </c:pt>
                <c:pt idx="1379">
                  <c:v>3.3185436902869541E-3</c:v>
                </c:pt>
                <c:pt idx="1380">
                  <c:v>3.3185458928348607E-3</c:v>
                </c:pt>
                <c:pt idx="1381">
                  <c:v>3.3185414877419709E-3</c:v>
                </c:pt>
                <c:pt idx="1382">
                  <c:v>3.318539285199912E-3</c:v>
                </c:pt>
                <c:pt idx="1383">
                  <c:v>3.3185414877419709E-3</c:v>
                </c:pt>
                <c:pt idx="1384">
                  <c:v>3.3185414877419709E-3</c:v>
                </c:pt>
                <c:pt idx="1385">
                  <c:v>3.318539285199912E-3</c:v>
                </c:pt>
                <c:pt idx="1386">
                  <c:v>3.318539285199912E-3</c:v>
                </c:pt>
                <c:pt idx="1387">
                  <c:v>3.318539285199912E-3</c:v>
                </c:pt>
                <c:pt idx="1388">
                  <c:v>3.318539285199912E-3</c:v>
                </c:pt>
                <c:pt idx="1389">
                  <c:v>3.318539285199912E-3</c:v>
                </c:pt>
                <c:pt idx="1390">
                  <c:v>3.3185370826607765E-3</c:v>
                </c:pt>
                <c:pt idx="1391">
                  <c:v>3.3185348801245645E-3</c:v>
                </c:pt>
                <c:pt idx="1392">
                  <c:v>3.318532677591276E-3</c:v>
                </c:pt>
                <c:pt idx="1393">
                  <c:v>3.3185304750609113E-3</c:v>
                </c:pt>
                <c:pt idx="1394">
                  <c:v>3.318532677591276E-3</c:v>
                </c:pt>
                <c:pt idx="1395">
                  <c:v>3.318532677591276E-3</c:v>
                </c:pt>
                <c:pt idx="1396">
                  <c:v>3.3185282725334705E-3</c:v>
                </c:pt>
                <c:pt idx="1397">
                  <c:v>3.318532677591276E-3</c:v>
                </c:pt>
                <c:pt idx="1398">
                  <c:v>3.3185304750609113E-3</c:v>
                </c:pt>
                <c:pt idx="1399">
                  <c:v>3.3185238674873592E-3</c:v>
                </c:pt>
                <c:pt idx="1400">
                  <c:v>3.3185304750609113E-3</c:v>
                </c:pt>
                <c:pt idx="1401">
                  <c:v>3.3185282725334705E-3</c:v>
                </c:pt>
                <c:pt idx="1402">
                  <c:v>3.3185282725334705E-3</c:v>
                </c:pt>
                <c:pt idx="1403">
                  <c:v>3.3185260700089531E-3</c:v>
                </c:pt>
                <c:pt idx="1404">
                  <c:v>3.3185260700089531E-3</c:v>
                </c:pt>
                <c:pt idx="1405">
                  <c:v>3.3185260700089531E-3</c:v>
                </c:pt>
                <c:pt idx="1406">
                  <c:v>3.31852166496869E-3</c:v>
                </c:pt>
                <c:pt idx="1407">
                  <c:v>3.3185238674873592E-3</c:v>
                </c:pt>
                <c:pt idx="1408">
                  <c:v>3.31852166496869E-3</c:v>
                </c:pt>
                <c:pt idx="1409">
                  <c:v>3.31852166496869E-3</c:v>
                </c:pt>
                <c:pt idx="1410">
                  <c:v>3.3185194624529434E-3</c:v>
                </c:pt>
                <c:pt idx="1411">
                  <c:v>3.3185194624529434E-3</c:v>
                </c:pt>
                <c:pt idx="1412">
                  <c:v>3.3185150574302213E-3</c:v>
                </c:pt>
                <c:pt idx="1413">
                  <c:v>3.3185172599401206E-3</c:v>
                </c:pt>
                <c:pt idx="1414">
                  <c:v>3.3185172599401206E-3</c:v>
                </c:pt>
                <c:pt idx="1415">
                  <c:v>3.3185150574302213E-3</c:v>
                </c:pt>
                <c:pt idx="1416">
                  <c:v>3.3185172599401206E-3</c:v>
                </c:pt>
                <c:pt idx="1417">
                  <c:v>3.3185150574302213E-3</c:v>
                </c:pt>
                <c:pt idx="1418">
                  <c:v>3.3185128549232459E-3</c:v>
                </c:pt>
                <c:pt idx="1419">
                  <c:v>3.3185128549232459E-3</c:v>
                </c:pt>
                <c:pt idx="1420">
                  <c:v>3.3185128549232459E-3</c:v>
                </c:pt>
                <c:pt idx="1421">
                  <c:v>3.3185128549232459E-3</c:v>
                </c:pt>
                <c:pt idx="1422">
                  <c:v>3.3185084499180654E-3</c:v>
                </c:pt>
                <c:pt idx="1423">
                  <c:v>3.3185128549232459E-3</c:v>
                </c:pt>
                <c:pt idx="1424">
                  <c:v>3.3185062474198608E-3</c:v>
                </c:pt>
                <c:pt idx="1425">
                  <c:v>3.3185062474198608E-3</c:v>
                </c:pt>
                <c:pt idx="1426">
                  <c:v>3.3185040449245804E-3</c:v>
                </c:pt>
                <c:pt idx="1427">
                  <c:v>3.3185062474198608E-3</c:v>
                </c:pt>
                <c:pt idx="1428">
                  <c:v>3.3185040449245804E-3</c:v>
                </c:pt>
                <c:pt idx="1429">
                  <c:v>3.3185040449245804E-3</c:v>
                </c:pt>
                <c:pt idx="1430">
                  <c:v>3.3185040449245804E-3</c:v>
                </c:pt>
                <c:pt idx="1431">
                  <c:v>3.3185018424322231E-3</c:v>
                </c:pt>
                <c:pt idx="1432">
                  <c:v>3.3185040449245804E-3</c:v>
                </c:pt>
                <c:pt idx="1433">
                  <c:v>3.3185018424322231E-3</c:v>
                </c:pt>
                <c:pt idx="1434">
                  <c:v>3.3184974374562788E-3</c:v>
                </c:pt>
                <c:pt idx="1435">
                  <c:v>3.3184996399427888E-3</c:v>
                </c:pt>
                <c:pt idx="1436">
                  <c:v>3.3184996399427888E-3</c:v>
                </c:pt>
                <c:pt idx="1437">
                  <c:v>3.3184996399427888E-3</c:v>
                </c:pt>
                <c:pt idx="1438">
                  <c:v>3.3184974374562788E-3</c:v>
                </c:pt>
                <c:pt idx="1439">
                  <c:v>3.3184930324920286E-3</c:v>
                </c:pt>
                <c:pt idx="1440">
                  <c:v>3.3184974374562788E-3</c:v>
                </c:pt>
                <c:pt idx="1441">
                  <c:v>3.3184952349726918E-3</c:v>
                </c:pt>
                <c:pt idx="1442">
                  <c:v>3.3184974374562788E-3</c:v>
                </c:pt>
                <c:pt idx="1443">
                  <c:v>3.3184930324920286E-3</c:v>
                </c:pt>
                <c:pt idx="1444">
                  <c:v>3.3184974374562788E-3</c:v>
                </c:pt>
                <c:pt idx="1445">
                  <c:v>3.3184952349726918E-3</c:v>
                </c:pt>
                <c:pt idx="1446">
                  <c:v>3.3184930324920286E-3</c:v>
                </c:pt>
                <c:pt idx="1447">
                  <c:v>3.3184952349726918E-3</c:v>
                </c:pt>
                <c:pt idx="1448">
                  <c:v>3.3184930324920286E-3</c:v>
                </c:pt>
                <c:pt idx="1449">
                  <c:v>3.318490830014289E-3</c:v>
                </c:pt>
                <c:pt idx="1450">
                  <c:v>3.3184952349726918E-3</c:v>
                </c:pt>
                <c:pt idx="1451">
                  <c:v>3.3184930324920286E-3</c:v>
                </c:pt>
                <c:pt idx="1452">
                  <c:v>3.318490830014289E-3</c:v>
                </c:pt>
                <c:pt idx="1453">
                  <c:v>3.3184886275394732E-3</c:v>
                </c:pt>
                <c:pt idx="1454">
                  <c:v>3.318490830014289E-3</c:v>
                </c:pt>
                <c:pt idx="1455">
                  <c:v>3.318490830014289E-3</c:v>
                </c:pt>
                <c:pt idx="1456">
                  <c:v>3.3184842225986123E-3</c:v>
                </c:pt>
                <c:pt idx="1457">
                  <c:v>3.3184886275394732E-3</c:v>
                </c:pt>
                <c:pt idx="1458">
                  <c:v>3.3184886275394732E-3</c:v>
                </c:pt>
                <c:pt idx="1459">
                  <c:v>3.3184886275394732E-3</c:v>
                </c:pt>
                <c:pt idx="1460">
                  <c:v>3.318490830014289E-3</c:v>
                </c:pt>
                <c:pt idx="1461">
                  <c:v>3.318490830014289E-3</c:v>
                </c:pt>
                <c:pt idx="1462">
                  <c:v>3.318490830014289E-3</c:v>
                </c:pt>
                <c:pt idx="1463">
                  <c:v>3.3184886275394732E-3</c:v>
                </c:pt>
                <c:pt idx="1464">
                  <c:v>3.3184886275394732E-3</c:v>
                </c:pt>
                <c:pt idx="1465">
                  <c:v>3.318490830014289E-3</c:v>
                </c:pt>
                <c:pt idx="1466">
                  <c:v>3.3184886275394732E-3</c:v>
                </c:pt>
                <c:pt idx="1467">
                  <c:v>3.318490830014289E-3</c:v>
                </c:pt>
                <c:pt idx="1468">
                  <c:v>3.3184864250675804E-3</c:v>
                </c:pt>
                <c:pt idx="1469">
                  <c:v>3.318490830014289E-3</c:v>
                </c:pt>
                <c:pt idx="1470">
                  <c:v>3.3184886275394732E-3</c:v>
                </c:pt>
                <c:pt idx="1471">
                  <c:v>3.3184864250675804E-3</c:v>
                </c:pt>
                <c:pt idx="1472">
                  <c:v>3.3184864250675804E-3</c:v>
                </c:pt>
                <c:pt idx="1473">
                  <c:v>3.3184864250675804E-3</c:v>
                </c:pt>
                <c:pt idx="1474">
                  <c:v>3.3184886275394732E-3</c:v>
                </c:pt>
                <c:pt idx="1475">
                  <c:v>3.3184886275394732E-3</c:v>
                </c:pt>
                <c:pt idx="1476">
                  <c:v>3.3184842225986123E-3</c:v>
                </c:pt>
                <c:pt idx="1477">
                  <c:v>3.3184886275394732E-3</c:v>
                </c:pt>
                <c:pt idx="1478">
                  <c:v>3.3184886275394732E-3</c:v>
                </c:pt>
                <c:pt idx="1479">
                  <c:v>3.3184864250675804E-3</c:v>
                </c:pt>
                <c:pt idx="1480">
                  <c:v>3.3184886275394732E-3</c:v>
                </c:pt>
                <c:pt idx="1481">
                  <c:v>3.318490830014289E-3</c:v>
                </c:pt>
                <c:pt idx="1482">
                  <c:v>3.3184864250675804E-3</c:v>
                </c:pt>
                <c:pt idx="1483">
                  <c:v>3.3184864250675804E-3</c:v>
                </c:pt>
                <c:pt idx="1484">
                  <c:v>3.3184886275394732E-3</c:v>
                </c:pt>
                <c:pt idx="1485">
                  <c:v>3.3184864250675804E-3</c:v>
                </c:pt>
                <c:pt idx="1486">
                  <c:v>3.3184842225986123E-3</c:v>
                </c:pt>
                <c:pt idx="1487">
                  <c:v>3.3184864250675804E-3</c:v>
                </c:pt>
                <c:pt idx="1488">
                  <c:v>3.3184842225986123E-3</c:v>
                </c:pt>
                <c:pt idx="1489">
                  <c:v>3.3184842225986123E-3</c:v>
                </c:pt>
                <c:pt idx="1490">
                  <c:v>3.318490830014289E-3</c:v>
                </c:pt>
                <c:pt idx="1491">
                  <c:v>3.3184864250675804E-3</c:v>
                </c:pt>
                <c:pt idx="1492">
                  <c:v>3.3184842225986123E-3</c:v>
                </c:pt>
                <c:pt idx="1493">
                  <c:v>3.3184864250675804E-3</c:v>
                </c:pt>
                <c:pt idx="1494">
                  <c:v>3.3184842225986123E-3</c:v>
                </c:pt>
                <c:pt idx="1495">
                  <c:v>3.3184820201325668E-3</c:v>
                </c:pt>
                <c:pt idx="1496">
                  <c:v>3.3184842225986123E-3</c:v>
                </c:pt>
                <c:pt idx="1497">
                  <c:v>3.3184820201325668E-3</c:v>
                </c:pt>
                <c:pt idx="1498">
                  <c:v>3.3184864250675804E-3</c:v>
                </c:pt>
                <c:pt idx="1499">
                  <c:v>3.3184842225986123E-3</c:v>
                </c:pt>
                <c:pt idx="1500">
                  <c:v>3.3184798176694448E-3</c:v>
                </c:pt>
                <c:pt idx="1501">
                  <c:v>3.3184820201325668E-3</c:v>
                </c:pt>
                <c:pt idx="1502">
                  <c:v>3.3184820201325668E-3</c:v>
                </c:pt>
                <c:pt idx="1503">
                  <c:v>3.3184820201325668E-3</c:v>
                </c:pt>
                <c:pt idx="1504">
                  <c:v>3.3184820201325668E-3</c:v>
                </c:pt>
                <c:pt idx="1505">
                  <c:v>3.3184842225986123E-3</c:v>
                </c:pt>
                <c:pt idx="1506">
                  <c:v>3.3184864250675804E-3</c:v>
                </c:pt>
                <c:pt idx="1507">
                  <c:v>3.3184820201325668E-3</c:v>
                </c:pt>
                <c:pt idx="1508">
                  <c:v>3.3184842225986123E-3</c:v>
                </c:pt>
                <c:pt idx="1509">
                  <c:v>3.3184820201325668E-3</c:v>
                </c:pt>
                <c:pt idx="1510">
                  <c:v>3.3184798176694448E-3</c:v>
                </c:pt>
                <c:pt idx="1511">
                  <c:v>3.3184798176694448E-3</c:v>
                </c:pt>
                <c:pt idx="1512">
                  <c:v>3.3184798176694448E-3</c:v>
                </c:pt>
                <c:pt idx="1513">
                  <c:v>3.3184798176694448E-3</c:v>
                </c:pt>
                <c:pt idx="1514">
                  <c:v>3.3184798176694448E-3</c:v>
                </c:pt>
                <c:pt idx="1515">
                  <c:v>3.3184820201325668E-3</c:v>
                </c:pt>
                <c:pt idx="1516">
                  <c:v>3.3184798176694448E-3</c:v>
                </c:pt>
                <c:pt idx="1517">
                  <c:v>3.3184798176694448E-3</c:v>
                </c:pt>
                <c:pt idx="1518">
                  <c:v>3.3184842225986123E-3</c:v>
                </c:pt>
                <c:pt idx="1519">
                  <c:v>3.3184798176694448E-3</c:v>
                </c:pt>
                <c:pt idx="1520">
                  <c:v>3.3184820201325668E-3</c:v>
                </c:pt>
                <c:pt idx="1521">
                  <c:v>3.3184842225986123E-3</c:v>
                </c:pt>
                <c:pt idx="1522">
                  <c:v>3.3184842225986123E-3</c:v>
                </c:pt>
                <c:pt idx="1523">
                  <c:v>3.3184798176694448E-3</c:v>
                </c:pt>
              </c:numCache>
            </c:numRef>
          </c:xVal>
          <c:yVal>
            <c:numRef>
              <c:f>'Det of rate from RC(1st order)'!$F$310:$F$679</c:f>
              <c:numCache>
                <c:formatCode>General</c:formatCode>
                <c:ptCount val="370"/>
                <c:pt idx="0">
                  <c:v>-6.4907729794421787</c:v>
                </c:pt>
                <c:pt idx="1">
                  <c:v>-6.4863335979923802</c:v>
                </c:pt>
                <c:pt idx="2">
                  <c:v>-6.4824057937880415</c:v>
                </c:pt>
                <c:pt idx="3">
                  <c:v>-6.4798849286743883</c:v>
                </c:pt>
                <c:pt idx="4">
                  <c:v>-6.4770167376738286</c:v>
                </c:pt>
                <c:pt idx="5">
                  <c:v>-6.4765571942837692</c:v>
                </c:pt>
                <c:pt idx="6">
                  <c:v>-6.475291116707198</c:v>
                </c:pt>
                <c:pt idx="7">
                  <c:v>-6.4741855132325048</c:v>
                </c:pt>
                <c:pt idx="8">
                  <c:v>-6.472585125486229</c:v>
                </c:pt>
                <c:pt idx="9">
                  <c:v>-6.4710678383688833</c:v>
                </c:pt>
                <c:pt idx="10">
                  <c:v>-6.470177289303761</c:v>
                </c:pt>
                <c:pt idx="11">
                  <c:v>-6.4688784730888846</c:v>
                </c:pt>
                <c:pt idx="12">
                  <c:v>-6.4673419251573074</c:v>
                </c:pt>
                <c:pt idx="13">
                  <c:v>-6.4661685606229842</c:v>
                </c:pt>
                <c:pt idx="14">
                  <c:v>-6.4653868340345868</c:v>
                </c:pt>
                <c:pt idx="15">
                  <c:v>-6.4658481654758146</c:v>
                </c:pt>
                <c:pt idx="16">
                  <c:v>-6.466098194203254</c:v>
                </c:pt>
                <c:pt idx="17">
                  <c:v>-6.466226775705187</c:v>
                </c:pt>
                <c:pt idx="18">
                  <c:v>-6.464876008353114</c:v>
                </c:pt>
                <c:pt idx="19">
                  <c:v>-6.4630552355237452</c:v>
                </c:pt>
                <c:pt idx="20">
                  <c:v>-6.4620919714575527</c:v>
                </c:pt>
                <c:pt idx="21">
                  <c:v>-6.4607330581411757</c:v>
                </c:pt>
                <c:pt idx="22">
                  <c:v>-6.4614972839701617</c:v>
                </c:pt>
                <c:pt idx="23">
                  <c:v>-6.4599824753885322</c:v>
                </c:pt>
                <c:pt idx="24">
                  <c:v>-6.4585503894937828</c:v>
                </c:pt>
                <c:pt idx="25">
                  <c:v>-6.4572379216556257</c:v>
                </c:pt>
                <c:pt idx="26">
                  <c:v>-6.4567549895795819</c:v>
                </c:pt>
                <c:pt idx="27">
                  <c:v>-6.4568285334864219</c:v>
                </c:pt>
                <c:pt idx="28">
                  <c:v>-6.4566270061119804</c:v>
                </c:pt>
                <c:pt idx="29">
                  <c:v>-6.4554829783354855</c:v>
                </c:pt>
                <c:pt idx="30">
                  <c:v>-6.4550758071134995</c:v>
                </c:pt>
                <c:pt idx="31">
                  <c:v>-6.45743203511568</c:v>
                </c:pt>
                <c:pt idx="32">
                  <c:v>-6.4592595213483417</c:v>
                </c:pt>
                <c:pt idx="33">
                  <c:v>-6.4580156380557856</c:v>
                </c:pt>
                <c:pt idx="34">
                  <c:v>-6.4582877583054099</c:v>
                </c:pt>
                <c:pt idx="35">
                  <c:v>-6.4559489176080884</c:v>
                </c:pt>
                <c:pt idx="36">
                  <c:v>-6.4548364028107077</c:v>
                </c:pt>
                <c:pt idx="37">
                  <c:v>-6.453502332423863</c:v>
                </c:pt>
                <c:pt idx="38">
                  <c:v>-6.4528236959769494</c:v>
                </c:pt>
                <c:pt idx="39">
                  <c:v>-6.4526027758355502</c:v>
                </c:pt>
                <c:pt idx="40">
                  <c:v>-6.4504025105258078</c:v>
                </c:pt>
                <c:pt idx="41">
                  <c:v>-6.4487375700278324</c:v>
                </c:pt>
                <c:pt idx="42">
                  <c:v>-6.4460032883856835</c:v>
                </c:pt>
                <c:pt idx="43">
                  <c:v>-6.4444222888939304</c:v>
                </c:pt>
                <c:pt idx="44">
                  <c:v>-6.4438132411150111</c:v>
                </c:pt>
                <c:pt idx="45">
                  <c:v>-6.4457509009496814</c:v>
                </c:pt>
                <c:pt idx="46">
                  <c:v>-6.4462142169640888</c:v>
                </c:pt>
                <c:pt idx="47">
                  <c:v>-6.4453514900383286</c:v>
                </c:pt>
                <c:pt idx="48">
                  <c:v>-6.446981811088544</c:v>
                </c:pt>
                <c:pt idx="49">
                  <c:v>-6.4488544878765639</c:v>
                </c:pt>
                <c:pt idx="50">
                  <c:v>-6.4492837685091606</c:v>
                </c:pt>
                <c:pt idx="51">
                  <c:v>-6.4509173324572533</c:v>
                </c:pt>
                <c:pt idx="52">
                  <c:v>-6.4508150887763946</c:v>
                </c:pt>
                <c:pt idx="53">
                  <c:v>-6.4513499222279789</c:v>
                </c:pt>
                <c:pt idx="54">
                  <c:v>-6.4515568355661079</c:v>
                </c:pt>
                <c:pt idx="55">
                  <c:v>-6.4505471622487605</c:v>
                </c:pt>
                <c:pt idx="56">
                  <c:v>-6.4486785858192048</c:v>
                </c:pt>
                <c:pt idx="57">
                  <c:v>-6.4464830654657206</c:v>
                </c:pt>
                <c:pt idx="58">
                  <c:v>-6.4456576046569012</c:v>
                </c:pt>
                <c:pt idx="59">
                  <c:v>-6.445846787922517</c:v>
                </c:pt>
                <c:pt idx="60">
                  <c:v>-6.443470345686686</c:v>
                </c:pt>
                <c:pt idx="61">
                  <c:v>-6.4409770208197097</c:v>
                </c:pt>
                <c:pt idx="62">
                  <c:v>-6.4415187299491361</c:v>
                </c:pt>
                <c:pt idx="63">
                  <c:v>-6.4414006175093519</c:v>
                </c:pt>
                <c:pt idx="64">
                  <c:v>-6.4404874932125198</c:v>
                </c:pt>
                <c:pt idx="65">
                  <c:v>-6.4396955860437499</c:v>
                </c:pt>
                <c:pt idx="66">
                  <c:v>-6.440826036716838</c:v>
                </c:pt>
                <c:pt idx="67">
                  <c:v>-6.4410680351513667</c:v>
                </c:pt>
                <c:pt idx="68">
                  <c:v>-6.4409872042560101</c:v>
                </c:pt>
                <c:pt idx="69">
                  <c:v>-6.4411397238280728</c:v>
                </c:pt>
                <c:pt idx="70">
                  <c:v>-6.4419181954020415</c:v>
                </c:pt>
                <c:pt idx="71">
                  <c:v>-6.4425862725371692</c:v>
                </c:pt>
                <c:pt idx="72">
                  <c:v>-6.4415653458177449</c:v>
                </c:pt>
                <c:pt idx="73">
                  <c:v>-6.4401652964609664</c:v>
                </c:pt>
                <c:pt idx="74">
                  <c:v>-6.4393239851835444</c:v>
                </c:pt>
                <c:pt idx="75">
                  <c:v>-6.4388856587856944</c:v>
                </c:pt>
                <c:pt idx="76">
                  <c:v>-6.4380773312796071</c:v>
                </c:pt>
                <c:pt idx="77">
                  <c:v>-6.43503322257438</c:v>
                </c:pt>
                <c:pt idx="78">
                  <c:v>-6.4326318526813733</c:v>
                </c:pt>
                <c:pt idx="79">
                  <c:v>-6.4304789282150354</c:v>
                </c:pt>
                <c:pt idx="80">
                  <c:v>-6.4277575816915062</c:v>
                </c:pt>
                <c:pt idx="81">
                  <c:v>-6.4254763721571937</c:v>
                </c:pt>
                <c:pt idx="82">
                  <c:v>-6.426358379137584</c:v>
                </c:pt>
                <c:pt idx="83">
                  <c:v>-6.4262374661353112</c:v>
                </c:pt>
                <c:pt idx="84">
                  <c:v>-6.426043407253478</c:v>
                </c:pt>
                <c:pt idx="85">
                  <c:v>-6.4249154523394409</c:v>
                </c:pt>
                <c:pt idx="86">
                  <c:v>-6.4247499354335833</c:v>
                </c:pt>
                <c:pt idx="87">
                  <c:v>-6.4234985666482238</c:v>
                </c:pt>
                <c:pt idx="88">
                  <c:v>-6.4212843233696582</c:v>
                </c:pt>
                <c:pt idx="89">
                  <c:v>-6.4183251762372961</c:v>
                </c:pt>
                <c:pt idx="90">
                  <c:v>-6.4188661506407936</c:v>
                </c:pt>
                <c:pt idx="91">
                  <c:v>-6.4190364350775404</c:v>
                </c:pt>
                <c:pt idx="92">
                  <c:v>-6.419363163249411</c:v>
                </c:pt>
                <c:pt idx="93">
                  <c:v>-6.4184314215669387</c:v>
                </c:pt>
                <c:pt idx="94">
                  <c:v>-6.4171716716228282</c:v>
                </c:pt>
                <c:pt idx="95">
                  <c:v>-6.4151826934402827</c:v>
                </c:pt>
                <c:pt idx="96">
                  <c:v>-6.4149646271649532</c:v>
                </c:pt>
                <c:pt idx="97">
                  <c:v>-6.4145474857673754</c:v>
                </c:pt>
                <c:pt idx="98">
                  <c:v>-6.4135176624463925</c:v>
                </c:pt>
                <c:pt idx="99">
                  <c:v>-6.4137491353496534</c:v>
                </c:pt>
                <c:pt idx="100">
                  <c:v>-6.4145205591967143</c:v>
                </c:pt>
                <c:pt idx="101">
                  <c:v>-6.4151216954718357</c:v>
                </c:pt>
                <c:pt idx="102">
                  <c:v>-6.4166504105271338</c:v>
                </c:pt>
                <c:pt idx="103">
                  <c:v>-6.4164321113519929</c:v>
                </c:pt>
                <c:pt idx="104">
                  <c:v>-6.41788877966182</c:v>
                </c:pt>
                <c:pt idx="105">
                  <c:v>-6.4168992804099947</c:v>
                </c:pt>
                <c:pt idx="106">
                  <c:v>-6.4155021526657032</c:v>
                </c:pt>
                <c:pt idx="107">
                  <c:v>-6.4162410778059558</c:v>
                </c:pt>
                <c:pt idx="108">
                  <c:v>-6.4173527733205233</c:v>
                </c:pt>
                <c:pt idx="109">
                  <c:v>-6.4177341064844713</c:v>
                </c:pt>
                <c:pt idx="110">
                  <c:v>-6.4159839816525048</c:v>
                </c:pt>
                <c:pt idx="111">
                  <c:v>-6.4141359885194786</c:v>
                </c:pt>
                <c:pt idx="112">
                  <c:v>-6.4125300358835275</c:v>
                </c:pt>
                <c:pt idx="113">
                  <c:v>-6.4125635984033593</c:v>
                </c:pt>
                <c:pt idx="114">
                  <c:v>-6.4132627461296945</c:v>
                </c:pt>
                <c:pt idx="115">
                  <c:v>-6.4132530822450295</c:v>
                </c:pt>
                <c:pt idx="116">
                  <c:v>-6.4128827597352753</c:v>
                </c:pt>
                <c:pt idx="117">
                  <c:v>-6.4141036973214289</c:v>
                </c:pt>
                <c:pt idx="118">
                  <c:v>-6.4135500507994188</c:v>
                </c:pt>
                <c:pt idx="119">
                  <c:v>-6.4148190967550418</c:v>
                </c:pt>
                <c:pt idx="120">
                  <c:v>-6.4129987244945061</c:v>
                </c:pt>
                <c:pt idx="121">
                  <c:v>-6.4118360854955077</c:v>
                </c:pt>
                <c:pt idx="122">
                  <c:v>-6.4129423442233389</c:v>
                </c:pt>
                <c:pt idx="123">
                  <c:v>-6.4138497200150422</c:v>
                </c:pt>
                <c:pt idx="124">
                  <c:v>-6.413503278411631</c:v>
                </c:pt>
                <c:pt idx="125">
                  <c:v>-6.4133879246075836</c:v>
                </c:pt>
                <c:pt idx="126">
                  <c:v>-6.4132553514055681</c:v>
                </c:pt>
                <c:pt idx="127">
                  <c:v>-6.4119815894192058</c:v>
                </c:pt>
                <c:pt idx="128">
                  <c:v>-6.4091002545870248</c:v>
                </c:pt>
                <c:pt idx="129">
                  <c:v>-6.4053614216381032</c:v>
                </c:pt>
                <c:pt idx="130">
                  <c:v>-6.4032726523612142</c:v>
                </c:pt>
                <c:pt idx="131">
                  <c:v>-6.4030535691041175</c:v>
                </c:pt>
                <c:pt idx="132">
                  <c:v>-6.4029815277486897</c:v>
                </c:pt>
                <c:pt idx="133">
                  <c:v>-6.4037244819632022</c:v>
                </c:pt>
                <c:pt idx="134">
                  <c:v>-6.4039365359820497</c:v>
                </c:pt>
                <c:pt idx="135">
                  <c:v>-6.4031069949840935</c:v>
                </c:pt>
                <c:pt idx="136">
                  <c:v>-6.4024428729626228</c:v>
                </c:pt>
                <c:pt idx="137">
                  <c:v>-6.4024758962161803</c:v>
                </c:pt>
                <c:pt idx="138">
                  <c:v>-6.4009935355480581</c:v>
                </c:pt>
                <c:pt idx="139">
                  <c:v>-6.4016190312315056</c:v>
                </c:pt>
                <c:pt idx="140">
                  <c:v>-6.401187031226554</c:v>
                </c:pt>
                <c:pt idx="141">
                  <c:v>-6.4013583360249582</c:v>
                </c:pt>
                <c:pt idx="142">
                  <c:v>-6.3996308701552849</c:v>
                </c:pt>
                <c:pt idx="143">
                  <c:v>-6.3980800245992606</c:v>
                </c:pt>
                <c:pt idx="144">
                  <c:v>-6.3949728822190108</c:v>
                </c:pt>
                <c:pt idx="145">
                  <c:v>-6.395453694955771</c:v>
                </c:pt>
                <c:pt idx="146">
                  <c:v>-6.3903700640785566</c:v>
                </c:pt>
                <c:pt idx="147">
                  <c:v>-6.3891628627155619</c:v>
                </c:pt>
                <c:pt idx="148">
                  <c:v>-6.3882920668205987</c:v>
                </c:pt>
                <c:pt idx="149">
                  <c:v>-6.3872503660440207</c:v>
                </c:pt>
                <c:pt idx="150">
                  <c:v>-6.3883089211717072</c:v>
                </c:pt>
                <c:pt idx="151">
                  <c:v>-6.3864195974285538</c:v>
                </c:pt>
                <c:pt idx="152">
                  <c:v>-6.3886427036625397</c:v>
                </c:pt>
                <c:pt idx="153">
                  <c:v>-6.3905354072260963</c:v>
                </c:pt>
                <c:pt idx="154">
                  <c:v>-6.3913891228264834</c:v>
                </c:pt>
                <c:pt idx="155">
                  <c:v>-6.39157814645813</c:v>
                </c:pt>
                <c:pt idx="156">
                  <c:v>-6.3936895303276398</c:v>
                </c:pt>
                <c:pt idx="157">
                  <c:v>-6.3947101362574807</c:v>
                </c:pt>
                <c:pt idx="158">
                  <c:v>-6.3939193424683243</c:v>
                </c:pt>
                <c:pt idx="159">
                  <c:v>-6.3931544070221786</c:v>
                </c:pt>
                <c:pt idx="160">
                  <c:v>-6.3922460994783359</c:v>
                </c:pt>
                <c:pt idx="161">
                  <c:v>-6.3892447260730698</c:v>
                </c:pt>
                <c:pt idx="162">
                  <c:v>-6.3906482043257933</c:v>
                </c:pt>
                <c:pt idx="163">
                  <c:v>-6.3885149776614014</c:v>
                </c:pt>
                <c:pt idx="164">
                  <c:v>-6.3873390102122212</c:v>
                </c:pt>
                <c:pt idx="165">
                  <c:v>-6.3870305470875737</c:v>
                </c:pt>
                <c:pt idx="166">
                  <c:v>-6.3844425116641004</c:v>
                </c:pt>
                <c:pt idx="167">
                  <c:v>-6.3833710208113468</c:v>
                </c:pt>
                <c:pt idx="168">
                  <c:v>-6.3794258268116462</c:v>
                </c:pt>
                <c:pt idx="169">
                  <c:v>-6.3788547624232521</c:v>
                </c:pt>
                <c:pt idx="170">
                  <c:v>-6.3790910565222108</c:v>
                </c:pt>
                <c:pt idx="171">
                  <c:v>-6.3767769491486685</c:v>
                </c:pt>
                <c:pt idx="172">
                  <c:v>-6.3749032457812902</c:v>
                </c:pt>
                <c:pt idx="173">
                  <c:v>-6.3761165507824833</c:v>
                </c:pt>
                <c:pt idx="174">
                  <c:v>-6.3763397313754426</c:v>
                </c:pt>
                <c:pt idx="175">
                  <c:v>-6.3732526852180102</c:v>
                </c:pt>
                <c:pt idx="176">
                  <c:v>-6.3728027330967016</c:v>
                </c:pt>
                <c:pt idx="177">
                  <c:v>-6.3700493728041554</c:v>
                </c:pt>
                <c:pt idx="178">
                  <c:v>-6.3675840460552635</c:v>
                </c:pt>
                <c:pt idx="179">
                  <c:v>-6.3676149446692234</c:v>
                </c:pt>
                <c:pt idx="180">
                  <c:v>-6.3696152300453628</c:v>
                </c:pt>
                <c:pt idx="181">
                  <c:v>-6.370777411347782</c:v>
                </c:pt>
                <c:pt idx="182">
                  <c:v>-6.3718587330515923</c:v>
                </c:pt>
                <c:pt idx="183">
                  <c:v>-6.3737730808053197</c:v>
                </c:pt>
                <c:pt idx="184">
                  <c:v>-6.3778719069115946</c:v>
                </c:pt>
                <c:pt idx="185">
                  <c:v>-6.3804323579106299</c:v>
                </c:pt>
                <c:pt idx="186">
                  <c:v>-6.3814664854831387</c:v>
                </c:pt>
                <c:pt idx="187">
                  <c:v>-6.3826996680394439</c:v>
                </c:pt>
                <c:pt idx="188">
                  <c:v>-6.3837219294036727</c:v>
                </c:pt>
                <c:pt idx="189">
                  <c:v>-6.3849299754833782</c:v>
                </c:pt>
                <c:pt idx="190">
                  <c:v>-6.3879586583639227</c:v>
                </c:pt>
                <c:pt idx="191">
                  <c:v>-6.3872429106338009</c:v>
                </c:pt>
                <c:pt idx="192">
                  <c:v>-6.3872295611955918</c:v>
                </c:pt>
                <c:pt idx="193">
                  <c:v>-6.3890678093920767</c:v>
                </c:pt>
                <c:pt idx="194">
                  <c:v>-6.3884815467823977</c:v>
                </c:pt>
                <c:pt idx="195">
                  <c:v>-6.3882005419023145</c:v>
                </c:pt>
                <c:pt idx="196">
                  <c:v>-6.3833883835518064</c:v>
                </c:pt>
                <c:pt idx="197">
                  <c:v>-6.381006691260942</c:v>
                </c:pt>
                <c:pt idx="198">
                  <c:v>-6.379555985747194</c:v>
                </c:pt>
                <c:pt idx="199">
                  <c:v>-6.3789612855419762</c:v>
                </c:pt>
                <c:pt idx="200">
                  <c:v>-6.3769162652125662</c:v>
                </c:pt>
                <c:pt idx="201">
                  <c:v>-6.3769228257299533</c:v>
                </c:pt>
                <c:pt idx="202">
                  <c:v>-6.3739543946801742</c:v>
                </c:pt>
                <c:pt idx="203">
                  <c:v>-6.3695932917775551</c:v>
                </c:pt>
                <c:pt idx="204">
                  <c:v>-6.3694646051089618</c:v>
                </c:pt>
                <c:pt idx="205">
                  <c:v>-6.3669879434182715</c:v>
                </c:pt>
                <c:pt idx="206">
                  <c:v>-6.36683964576316</c:v>
                </c:pt>
                <c:pt idx="207">
                  <c:v>-6.3640916750049774</c:v>
                </c:pt>
                <c:pt idx="208">
                  <c:v>-6.361287078427921</c:v>
                </c:pt>
                <c:pt idx="209">
                  <c:v>-6.3614562914651769</c:v>
                </c:pt>
                <c:pt idx="210">
                  <c:v>-6.3603469725520396</c:v>
                </c:pt>
                <c:pt idx="211">
                  <c:v>-6.3621214514766695</c:v>
                </c:pt>
                <c:pt idx="212">
                  <c:v>-6.3646877844361889</c:v>
                </c:pt>
                <c:pt idx="213">
                  <c:v>-6.362111029023696</c:v>
                </c:pt>
                <c:pt idx="214">
                  <c:v>-6.3592342216192614</c:v>
                </c:pt>
                <c:pt idx="215">
                  <c:v>-6.3598577187253351</c:v>
                </c:pt>
                <c:pt idx="216">
                  <c:v>-6.3612177484377019</c:v>
                </c:pt>
                <c:pt idx="217">
                  <c:v>-6.3625358163567372</c:v>
                </c:pt>
                <c:pt idx="218">
                  <c:v>-6.3605663252802511</c:v>
                </c:pt>
                <c:pt idx="219">
                  <c:v>-6.3592396606335964</c:v>
                </c:pt>
                <c:pt idx="220">
                  <c:v>-6.3570507622493126</c:v>
                </c:pt>
                <c:pt idx="221">
                  <c:v>-6.3572321754998926</c:v>
                </c:pt>
                <c:pt idx="222">
                  <c:v>-6.3572076402021906</c:v>
                </c:pt>
                <c:pt idx="223">
                  <c:v>-6.3600452385936697</c:v>
                </c:pt>
                <c:pt idx="224">
                  <c:v>-6.359549495057581</c:v>
                </c:pt>
                <c:pt idx="225">
                  <c:v>-6.3598738733629698</c:v>
                </c:pt>
                <c:pt idx="226">
                  <c:v>-6.3605112465116784</c:v>
                </c:pt>
                <c:pt idx="227">
                  <c:v>-6.3596197988588665</c:v>
                </c:pt>
                <c:pt idx="228">
                  <c:v>-6.3616432361404991</c:v>
                </c:pt>
                <c:pt idx="229">
                  <c:v>-6.3633574061206133</c:v>
                </c:pt>
                <c:pt idx="230">
                  <c:v>-6.3651053962317929</c:v>
                </c:pt>
                <c:pt idx="231">
                  <c:v>-6.3648476905325522</c:v>
                </c:pt>
                <c:pt idx="232">
                  <c:v>-6.3662360503285216</c:v>
                </c:pt>
                <c:pt idx="233">
                  <c:v>-6.366150465795716</c:v>
                </c:pt>
                <c:pt idx="234">
                  <c:v>-6.3665040170526872</c:v>
                </c:pt>
                <c:pt idx="235">
                  <c:v>-6.364368448393221</c:v>
                </c:pt>
                <c:pt idx="236">
                  <c:v>-6.3627687591226776</c:v>
                </c:pt>
                <c:pt idx="237">
                  <c:v>-6.3626681179863471</c:v>
                </c:pt>
                <c:pt idx="238">
                  <c:v>-6.3615381263885959</c:v>
                </c:pt>
                <c:pt idx="239">
                  <c:v>-6.3611560009015617</c:v>
                </c:pt>
                <c:pt idx="240">
                  <c:v>-6.3627452952723011</c:v>
                </c:pt>
                <c:pt idx="241">
                  <c:v>-6.3623761175479485</c:v>
                </c:pt>
                <c:pt idx="242">
                  <c:v>-6.3601766961400923</c:v>
                </c:pt>
                <c:pt idx="243">
                  <c:v>-6.3609320721667029</c:v>
                </c:pt>
                <c:pt idx="244">
                  <c:v>-6.357452895014875</c:v>
                </c:pt>
                <c:pt idx="245">
                  <c:v>-6.360119145218964</c:v>
                </c:pt>
                <c:pt idx="246">
                  <c:v>-6.3578642422362677</c:v>
                </c:pt>
                <c:pt idx="247">
                  <c:v>-6.3589141991330962</c:v>
                </c:pt>
                <c:pt idx="248">
                  <c:v>-6.3614330912397188</c:v>
                </c:pt>
                <c:pt idx="249">
                  <c:v>-6.3630202375845464</c:v>
                </c:pt>
                <c:pt idx="250">
                  <c:v>-6.3609309614950487</c:v>
                </c:pt>
                <c:pt idx="251">
                  <c:v>-6.3603690813825953</c:v>
                </c:pt>
                <c:pt idx="252">
                  <c:v>-6.3590683305475073</c:v>
                </c:pt>
                <c:pt idx="253">
                  <c:v>-6.3573029406178696</c:v>
                </c:pt>
                <c:pt idx="254">
                  <c:v>-6.354474861105639</c:v>
                </c:pt>
                <c:pt idx="255">
                  <c:v>-6.3532771670533172</c:v>
                </c:pt>
                <c:pt idx="256">
                  <c:v>-6.3498718172766875</c:v>
                </c:pt>
                <c:pt idx="257">
                  <c:v>-6.348593108654855</c:v>
                </c:pt>
                <c:pt idx="258">
                  <c:v>-6.3466553593986186</c:v>
                </c:pt>
                <c:pt idx="259">
                  <c:v>-6.3411610118051422</c:v>
                </c:pt>
                <c:pt idx="260">
                  <c:v>-6.3397258634919087</c:v>
                </c:pt>
                <c:pt idx="261">
                  <c:v>-6.3369360391570515</c:v>
                </c:pt>
                <c:pt idx="262">
                  <c:v>-6.3385630352729772</c:v>
                </c:pt>
                <c:pt idx="263">
                  <c:v>-6.3354429595791606</c:v>
                </c:pt>
                <c:pt idx="264">
                  <c:v>-6.3356896717255928</c:v>
                </c:pt>
                <c:pt idx="265">
                  <c:v>-6.3390031730967014</c:v>
                </c:pt>
                <c:pt idx="266">
                  <c:v>-6.3429697018328728</c:v>
                </c:pt>
                <c:pt idx="267">
                  <c:v>-6.3411143624263993</c:v>
                </c:pt>
                <c:pt idx="268">
                  <c:v>-6.3413043396858049</c:v>
                </c:pt>
                <c:pt idx="269">
                  <c:v>-6.3408361027716316</c:v>
                </c:pt>
                <c:pt idx="270">
                  <c:v>-6.3377600070955573</c:v>
                </c:pt>
                <c:pt idx="271">
                  <c:v>-6.3362008086377895</c:v>
                </c:pt>
                <c:pt idx="272">
                  <c:v>-6.3370767872485949</c:v>
                </c:pt>
                <c:pt idx="273">
                  <c:v>-6.3346682500568425</c:v>
                </c:pt>
                <c:pt idx="274">
                  <c:v>-6.331304250748091</c:v>
                </c:pt>
                <c:pt idx="275">
                  <c:v>-6.3289243752015185</c:v>
                </c:pt>
                <c:pt idx="276">
                  <c:v>-6.3293173110948659</c:v>
                </c:pt>
                <c:pt idx="277">
                  <c:v>-6.3275826029162356</c:v>
                </c:pt>
                <c:pt idx="278">
                  <c:v>-6.3248088945851739</c:v>
                </c:pt>
                <c:pt idx="279">
                  <c:v>-6.3260963985099901</c:v>
                </c:pt>
                <c:pt idx="280">
                  <c:v>-6.3249866751514539</c:v>
                </c:pt>
                <c:pt idx="281">
                  <c:v>-6.3251062400596547</c:v>
                </c:pt>
                <c:pt idx="282">
                  <c:v>-6.3259244495191913</c:v>
                </c:pt>
                <c:pt idx="283">
                  <c:v>-6.3303123512733199</c:v>
                </c:pt>
                <c:pt idx="284">
                  <c:v>-6.3306601733122934</c:v>
                </c:pt>
                <c:pt idx="285">
                  <c:v>-6.3297550584805853</c:v>
                </c:pt>
                <c:pt idx="286">
                  <c:v>-6.3300939731183155</c:v>
                </c:pt>
                <c:pt idx="287">
                  <c:v>-6.3294199547969541</c:v>
                </c:pt>
                <c:pt idx="288">
                  <c:v>-6.3282995161753597</c:v>
                </c:pt>
                <c:pt idx="289">
                  <c:v>-6.3267350316200002</c:v>
                </c:pt>
                <c:pt idx="290">
                  <c:v>-6.3275557122427832</c:v>
                </c:pt>
                <c:pt idx="291">
                  <c:v>-6.3262745862180161</c:v>
                </c:pt>
                <c:pt idx="292">
                  <c:v>-6.3249761546643457</c:v>
                </c:pt>
                <c:pt idx="293">
                  <c:v>-6.3263648718391012</c:v>
                </c:pt>
                <c:pt idx="294">
                  <c:v>-6.3276550470041473</c:v>
                </c:pt>
                <c:pt idx="295">
                  <c:v>-6.3249799166155327</c:v>
                </c:pt>
                <c:pt idx="296">
                  <c:v>-6.3239836687559325</c:v>
                </c:pt>
                <c:pt idx="297">
                  <c:v>-6.3242667726831474</c:v>
                </c:pt>
                <c:pt idx="298">
                  <c:v>-6.324368279194946</c:v>
                </c:pt>
                <c:pt idx="299">
                  <c:v>-6.3217495927410416</c:v>
                </c:pt>
                <c:pt idx="300">
                  <c:v>-6.3219685277938718</c:v>
                </c:pt>
                <c:pt idx="301">
                  <c:v>-6.3217516985124513</c:v>
                </c:pt>
                <c:pt idx="302">
                  <c:v>-6.3236785431142346</c:v>
                </c:pt>
                <c:pt idx="303">
                  <c:v>-6.3229174606018388</c:v>
                </c:pt>
                <c:pt idx="304">
                  <c:v>-6.3244992328739764</c:v>
                </c:pt>
                <c:pt idx="305">
                  <c:v>-6.3265777500442839</c:v>
                </c:pt>
                <c:pt idx="306">
                  <c:v>-6.3271344111584691</c:v>
                </c:pt>
                <c:pt idx="307">
                  <c:v>-6.3304880147015901</c:v>
                </c:pt>
                <c:pt idx="308">
                  <c:v>-6.3307426453958566</c:v>
                </c:pt>
                <c:pt idx="309">
                  <c:v>-6.3312999107648542</c:v>
                </c:pt>
                <c:pt idx="310">
                  <c:v>-6.3331275911804248</c:v>
                </c:pt>
                <c:pt idx="311">
                  <c:v>-6.3371051240802583</c:v>
                </c:pt>
                <c:pt idx="312">
                  <c:v>-6.3351103254683814</c:v>
                </c:pt>
                <c:pt idx="313">
                  <c:v>-6.3353781425492794</c:v>
                </c:pt>
                <c:pt idx="314">
                  <c:v>-6.3329260145195878</c:v>
                </c:pt>
                <c:pt idx="315">
                  <c:v>-6.331654920518047</c:v>
                </c:pt>
                <c:pt idx="316">
                  <c:v>-6.331245039994073</c:v>
                </c:pt>
                <c:pt idx="317">
                  <c:v>-6.3302298237163841</c:v>
                </c:pt>
                <c:pt idx="318">
                  <c:v>-6.3253487092253806</c:v>
                </c:pt>
                <c:pt idx="319">
                  <c:v>-6.3276228018462284</c:v>
                </c:pt>
                <c:pt idx="320">
                  <c:v>-6.3224712257248479</c:v>
                </c:pt>
                <c:pt idx="321">
                  <c:v>-6.3194650122782008</c:v>
                </c:pt>
                <c:pt idx="322">
                  <c:v>-6.3151240765307461</c:v>
                </c:pt>
                <c:pt idx="323">
                  <c:v>-6.3138726729705397</c:v>
                </c:pt>
                <c:pt idx="324">
                  <c:v>-6.3179750093041935</c:v>
                </c:pt>
                <c:pt idx="325">
                  <c:v>-6.3133878922778477</c:v>
                </c:pt>
                <c:pt idx="326">
                  <c:v>-6.3090504791075244</c:v>
                </c:pt>
                <c:pt idx="327">
                  <c:v>-6.3087530859772958</c:v>
                </c:pt>
                <c:pt idx="328">
                  <c:v>-6.3118780921447746</c:v>
                </c:pt>
                <c:pt idx="329">
                  <c:v>-6.3126337479745347</c:v>
                </c:pt>
                <c:pt idx="330">
                  <c:v>-6.3111967871816628</c:v>
                </c:pt>
                <c:pt idx="331">
                  <c:v>-6.3077473881533592</c:v>
                </c:pt>
                <c:pt idx="332">
                  <c:v>-6.3078392443348612</c:v>
                </c:pt>
                <c:pt idx="333">
                  <c:v>-6.30983209183547</c:v>
                </c:pt>
                <c:pt idx="334">
                  <c:v>-6.3162580427304258</c:v>
                </c:pt>
                <c:pt idx="335">
                  <c:v>-6.314574805553085</c:v>
                </c:pt>
                <c:pt idx="336">
                  <c:v>-6.3195789033149454</c:v>
                </c:pt>
                <c:pt idx="337">
                  <c:v>-6.3158740219898339</c:v>
                </c:pt>
                <c:pt idx="338">
                  <c:v>-6.3158676869454791</c:v>
                </c:pt>
                <c:pt idx="339">
                  <c:v>-6.3126203334521547</c:v>
                </c:pt>
                <c:pt idx="340">
                  <c:v>-6.312931604947444</c:v>
                </c:pt>
                <c:pt idx="341">
                  <c:v>-6.3166579159990652</c:v>
                </c:pt>
                <c:pt idx="342">
                  <c:v>-6.3180634657543697</c:v>
                </c:pt>
                <c:pt idx="343">
                  <c:v>-6.3185322652507532</c:v>
                </c:pt>
                <c:pt idx="344">
                  <c:v>-6.3181641530313293</c:v>
                </c:pt>
                <c:pt idx="345">
                  <c:v>-6.3166714547352161</c:v>
                </c:pt>
                <c:pt idx="346">
                  <c:v>-6.3175413610686659</c:v>
                </c:pt>
                <c:pt idx="347">
                  <c:v>-6.3111018577579072</c:v>
                </c:pt>
                <c:pt idx="348">
                  <c:v>-6.3055603945182037</c:v>
                </c:pt>
                <c:pt idx="349">
                  <c:v>-6.3019705721425909</c:v>
                </c:pt>
                <c:pt idx="350">
                  <c:v>-6.2999700988739473</c:v>
                </c:pt>
                <c:pt idx="351">
                  <c:v>-6.3033439663641468</c:v>
                </c:pt>
                <c:pt idx="352">
                  <c:v>-6.3040134865979436</c:v>
                </c:pt>
                <c:pt idx="353">
                  <c:v>-6.3049203242029739</c:v>
                </c:pt>
                <c:pt idx="354">
                  <c:v>-6.2973197181164986</c:v>
                </c:pt>
                <c:pt idx="355">
                  <c:v>-6.294033108161984</c:v>
                </c:pt>
                <c:pt idx="356">
                  <c:v>-6.2911033706670851</c:v>
                </c:pt>
                <c:pt idx="357">
                  <c:v>-6.292776281111883</c:v>
                </c:pt>
                <c:pt idx="358">
                  <c:v>-6.2890895326200287</c:v>
                </c:pt>
                <c:pt idx="359">
                  <c:v>-6.290687203295251</c:v>
                </c:pt>
                <c:pt idx="360">
                  <c:v>-6.2941534160421169</c:v>
                </c:pt>
                <c:pt idx="361">
                  <c:v>-6.2941308931727509</c:v>
                </c:pt>
                <c:pt idx="362">
                  <c:v>-6.294742572426979</c:v>
                </c:pt>
                <c:pt idx="363">
                  <c:v>-6.2933996020402754</c:v>
                </c:pt>
                <c:pt idx="364">
                  <c:v>-6.2932250909556879</c:v>
                </c:pt>
                <c:pt idx="365">
                  <c:v>-6.2930880037394159</c:v>
                </c:pt>
                <c:pt idx="366">
                  <c:v>-6.29259095387531</c:v>
                </c:pt>
                <c:pt idx="367">
                  <c:v>-6.2949732110469885</c:v>
                </c:pt>
                <c:pt idx="368">
                  <c:v>-6.2974391822796267</c:v>
                </c:pt>
                <c:pt idx="369">
                  <c:v>-6.2989364866361477</c:v>
                </c:pt>
              </c:numCache>
            </c:numRef>
          </c:yVal>
          <c:smooth val="0"/>
          <c:extLst>
            <c:ext xmlns:c16="http://schemas.microsoft.com/office/drawing/2014/chart" uri="{C3380CC4-5D6E-409C-BE32-E72D297353CC}">
              <c16:uniqueId val="{00000000-5519-4546-AD7C-B91E86C828A7}"/>
            </c:ext>
          </c:extLst>
        </c:ser>
        <c:dLbls>
          <c:showLegendKey val="0"/>
          <c:showVal val="0"/>
          <c:showCatName val="0"/>
          <c:showSerName val="0"/>
          <c:showPercent val="0"/>
          <c:showBubbleSize val="0"/>
        </c:dLbls>
        <c:axId val="1877800672"/>
        <c:axId val="2034972944"/>
      </c:scatterChart>
      <c:valAx>
        <c:axId val="18778006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1/Tr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4972944"/>
        <c:crosses val="autoZero"/>
        <c:crossBetween val="midCat"/>
      </c:valAx>
      <c:valAx>
        <c:axId val="20349729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ln</a:t>
                </a:r>
                <a:r>
                  <a:rPr lang="en-IN" baseline="0"/>
                  <a:t> k</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780067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ln</a:t>
            </a:r>
            <a:r>
              <a:rPr lang="en-IN" baseline="0"/>
              <a:t> k vs 1/Tr</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9.3363116196566898E-2"/>
                  <c:y val="-0.78489840584876391"/>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'Det of rate from RC(2nd order)'!$C$69:$C$1531</c:f>
              <c:numCache>
                <c:formatCode>General</c:formatCode>
                <c:ptCount val="1463"/>
                <c:pt idx="0">
                  <c:v>3.3494475253779262E-3</c:v>
                </c:pt>
                <c:pt idx="1">
                  <c:v>3.3493869449605289E-3</c:v>
                </c:pt>
                <c:pt idx="2">
                  <c:v>3.3493241231385713E-3</c:v>
                </c:pt>
                <c:pt idx="3">
                  <c:v>3.3492624254286714E-3</c:v>
                </c:pt>
                <c:pt idx="4">
                  <c:v>3.349201851706719E-3</c:v>
                </c:pt>
                <c:pt idx="5">
                  <c:v>3.3491390368278026E-3</c:v>
                </c:pt>
                <c:pt idx="6">
                  <c:v>3.3490773459365808E-3</c:v>
                </c:pt>
                <c:pt idx="7">
                  <c:v>3.349016778908964E-3</c:v>
                </c:pt>
                <c:pt idx="8">
                  <c:v>3.3489584571750261E-3</c:v>
                </c:pt>
                <c:pt idx="9">
                  <c:v>3.3488945299156741E-3</c:v>
                </c:pt>
                <c:pt idx="10">
                  <c:v>3.3488362124394523E-3</c:v>
                </c:pt>
                <c:pt idx="11">
                  <c:v>3.3487711684197482E-3</c:v>
                </c:pt>
                <c:pt idx="12">
                  <c:v>3.3487072483103261E-3</c:v>
                </c:pt>
                <c:pt idx="13">
                  <c:v>3.3486466946680503E-3</c:v>
                </c:pt>
                <c:pt idx="14">
                  <c:v>3.3485839006113507E-3</c:v>
                </c:pt>
                <c:pt idx="15">
                  <c:v>3.3485222301693814E-3</c:v>
                </c:pt>
                <c:pt idx="16">
                  <c:v>3.3484616832181124E-3</c:v>
                </c:pt>
                <c:pt idx="17">
                  <c:v>3.3484056231784672E-3</c:v>
                </c:pt>
                <c:pt idx="18">
                  <c:v>3.3483439593028881E-3</c:v>
                </c:pt>
                <c:pt idx="19">
                  <c:v>3.3482811765993986E-3</c:v>
                </c:pt>
                <c:pt idx="20">
                  <c:v>3.3482251226036332E-3</c:v>
                </c:pt>
                <c:pt idx="21">
                  <c:v>3.3481589813025409E-3</c:v>
                </c:pt>
                <c:pt idx="22">
                  <c:v>3.3481006894408938E-3</c:v>
                </c:pt>
                <c:pt idx="23">
                  <c:v>3.3480401577328676E-3</c:v>
                </c:pt>
                <c:pt idx="24">
                  <c:v>3.3479807491106927E-3</c:v>
                </c:pt>
                <c:pt idx="25">
                  <c:v>3.3479157383175316E-3</c:v>
                </c:pt>
                <c:pt idx="26">
                  <c:v>3.3478596965566924E-3</c:v>
                </c:pt>
                <c:pt idx="27">
                  <c:v>3.3477958112378809E-3</c:v>
                </c:pt>
                <c:pt idx="28">
                  <c:v>3.3477375320211094E-3</c:v>
                </c:pt>
                <c:pt idx="29">
                  <c:v>3.3476736513645619E-3</c:v>
                </c:pt>
                <c:pt idx="30">
                  <c:v>3.3476131350966103E-3</c:v>
                </c:pt>
                <c:pt idx="31">
                  <c:v>3.3475548622397483E-3</c:v>
                </c:pt>
                <c:pt idx="32">
                  <c:v>3.3474909885542587E-3</c:v>
                </c:pt>
                <c:pt idx="33">
                  <c:v>3.3474304788900992E-3</c:v>
                </c:pt>
                <c:pt idx="34">
                  <c:v>3.3473722123921056E-3</c:v>
                </c:pt>
                <c:pt idx="35">
                  <c:v>3.3473083456765328E-3</c:v>
                </c:pt>
                <c:pt idx="36">
                  <c:v>3.3472478426150843E-3</c:v>
                </c:pt>
                <c:pt idx="37">
                  <c:v>3.3471895824749185E-3</c:v>
                </c:pt>
                <c:pt idx="38">
                  <c:v>3.3471302040343626E-3</c:v>
                </c:pt>
                <c:pt idx="39">
                  <c:v>3.3470674668389291E-3</c:v>
                </c:pt>
                <c:pt idx="40">
                  <c:v>3.3470092129775594E-3</c:v>
                </c:pt>
                <c:pt idx="41">
                  <c:v>3.3469431197057633E-3</c:v>
                </c:pt>
                <c:pt idx="42">
                  <c:v>3.3468826298464951E-3</c:v>
                </c:pt>
                <c:pt idx="43">
                  <c:v>3.3468221421736736E-3</c:v>
                </c:pt>
                <c:pt idx="44">
                  <c:v>3.3467605366061972E-3</c:v>
                </c:pt>
                <c:pt idx="45">
                  <c:v>3.3467067736006411E-3</c:v>
                </c:pt>
                <c:pt idx="46">
                  <c:v>3.3466418122734742E-3</c:v>
                </c:pt>
                <c:pt idx="47">
                  <c:v>3.3465846931901347E-3</c:v>
                </c:pt>
                <c:pt idx="48">
                  <c:v>3.3465219764424931E-3</c:v>
                </c:pt>
                <c:pt idx="49">
                  <c:v>3.3464659813327428E-3</c:v>
                </c:pt>
                <c:pt idx="50">
                  <c:v>3.3464021491933157E-3</c:v>
                </c:pt>
                <c:pt idx="51">
                  <c:v>3.3463439184884159E-3</c:v>
                </c:pt>
                <c:pt idx="52">
                  <c:v>3.346278971246763E-3</c:v>
                </c:pt>
                <c:pt idx="53">
                  <c:v>3.346224103989937E-3</c:v>
                </c:pt>
                <c:pt idx="54">
                  <c:v>3.3461614007567002E-3</c:v>
                </c:pt>
                <c:pt idx="55">
                  <c:v>3.3461009391501507E-3</c:v>
                </c:pt>
                <c:pt idx="56">
                  <c:v>3.346041599327579E-3</c:v>
                </c:pt>
                <c:pt idx="57">
                  <c:v>3.345981142050283E-3</c:v>
                </c:pt>
                <c:pt idx="58">
                  <c:v>3.3459206869576675E-3</c:v>
                </c:pt>
                <c:pt idx="59">
                  <c:v>3.3458591145719189E-3</c:v>
                </c:pt>
                <c:pt idx="60">
                  <c:v>3.3458009027639993E-3</c:v>
                </c:pt>
                <c:pt idx="61">
                  <c:v>3.3457382153899273E-3</c:v>
                </c:pt>
                <c:pt idx="62">
                  <c:v>3.3456766497196987E-3</c:v>
                </c:pt>
                <c:pt idx="63">
                  <c:v>3.3456162056296011E-3</c:v>
                </c:pt>
                <c:pt idx="64">
                  <c:v>3.3455557637234699E-3</c:v>
                </c:pt>
                <c:pt idx="65">
                  <c:v>3.3454986817062441E-3</c:v>
                </c:pt>
                <c:pt idx="66">
                  <c:v>3.345436005656463E-3</c:v>
                </c:pt>
                <c:pt idx="67">
                  <c:v>3.3453778085701215E-3</c:v>
                </c:pt>
                <c:pt idx="68">
                  <c:v>3.3453162561629087E-3</c:v>
                </c:pt>
                <c:pt idx="69">
                  <c:v>3.3452558250939681E-3</c:v>
                </c:pt>
                <c:pt idx="70">
                  <c:v>3.3451953962082876E-3</c:v>
                </c:pt>
                <c:pt idx="71">
                  <c:v>3.3451338505133274E-3</c:v>
                </c:pt>
                <c:pt idx="72">
                  <c:v>3.3450734260342379E-3</c:v>
                </c:pt>
                <c:pt idx="73">
                  <c:v>3.3450118848272264E-3</c:v>
                </c:pt>
                <c:pt idx="74">
                  <c:v>3.344951464754246E-3</c:v>
                </c:pt>
                <c:pt idx="75">
                  <c:v>3.3448932845246502E-3</c:v>
                </c:pt>
                <c:pt idx="76">
                  <c:v>3.34483174994573E-3</c:v>
                </c:pt>
                <c:pt idx="77">
                  <c:v>3.3447690988824118E-3</c:v>
                </c:pt>
                <c:pt idx="78">
                  <c:v>3.3447109249965293E-3</c:v>
                </c:pt>
                <c:pt idx="79">
                  <c:v>3.3446561091481689E-3</c:v>
                </c:pt>
                <c:pt idx="80">
                  <c:v>3.3445912274047778E-3</c:v>
                </c:pt>
                <c:pt idx="81">
                  <c:v>3.3445308225271541E-3</c:v>
                </c:pt>
                <c:pt idx="82">
                  <c:v>3.3444737754794547E-3</c:v>
                </c:pt>
                <c:pt idx="83">
                  <c:v>3.3444133748441922E-3</c:v>
                </c:pt>
                <c:pt idx="84">
                  <c:v>3.3443507394526699E-3</c:v>
                </c:pt>
                <c:pt idx="85">
                  <c:v>3.3442936985480409E-3</c:v>
                </c:pt>
                <c:pt idx="86">
                  <c:v>3.3442333044168627E-3</c:v>
                </c:pt>
                <c:pt idx="87">
                  <c:v>3.3441706757699448E-3</c:v>
                </c:pt>
                <c:pt idx="88">
                  <c:v>3.3441091677749598E-3</c:v>
                </c:pt>
                <c:pt idx="89">
                  <c:v>3.344053253379249E-3</c:v>
                </c:pt>
                <c:pt idx="90">
                  <c:v>3.3439906314758467E-3</c:v>
                </c:pt>
                <c:pt idx="91">
                  <c:v>3.3439313664774891E-3</c:v>
                </c:pt>
                <c:pt idx="92">
                  <c:v>3.3438732217282202E-3</c:v>
                </c:pt>
                <c:pt idx="93">
                  <c:v>3.3438128427826139E-3</c:v>
                </c:pt>
                <c:pt idx="94">
                  <c:v>3.3437535840858726E-3</c:v>
                </c:pt>
                <c:pt idx="95">
                  <c:v>3.343693209460645E-3</c:v>
                </c:pt>
                <c:pt idx="96">
                  <c:v>3.3436395449574067E-3</c:v>
                </c:pt>
                <c:pt idx="97">
                  <c:v>3.3435735846987372E-3</c:v>
                </c:pt>
                <c:pt idx="98">
                  <c:v>3.3435154523910144E-3</c:v>
                </c:pt>
                <c:pt idx="99">
                  <c:v>3.3434550863647881E-3</c:v>
                </c:pt>
                <c:pt idx="100">
                  <c:v>3.3433936046898447E-3</c:v>
                </c:pt>
                <c:pt idx="101">
                  <c:v>3.3433354786402652E-3</c:v>
                </c:pt>
                <c:pt idx="102">
                  <c:v>3.3432728836163242E-3</c:v>
                </c:pt>
                <c:pt idx="103">
                  <c:v>3.3432158794730557E-3</c:v>
                </c:pt>
                <c:pt idx="104">
                  <c:v>3.3431532889273423E-3</c:v>
                </c:pt>
                <c:pt idx="105">
                  <c:v>3.3430951712333343E-3</c:v>
                </c:pt>
                <c:pt idx="106">
                  <c:v>3.3430359379706368E-3</c:v>
                </c:pt>
                <c:pt idx="107">
                  <c:v>3.3429778243566021E-3</c:v>
                </c:pt>
                <c:pt idx="108">
                  <c:v>3.3429174777420195E-3</c:v>
                </c:pt>
                <c:pt idx="109">
                  <c:v>3.3428582507758768E-3</c:v>
                </c:pt>
                <c:pt idx="110">
                  <c:v>3.3427979084782039E-3</c:v>
                </c:pt>
                <c:pt idx="111">
                  <c:v>3.3427398031393675E-3</c:v>
                </c:pt>
                <c:pt idx="112">
                  <c:v>3.3426805824687766E-3</c:v>
                </c:pt>
                <c:pt idx="113">
                  <c:v>3.3426180119645664E-3</c:v>
                </c:pt>
                <c:pt idx="114">
                  <c:v>3.3425599128795178E-3</c:v>
                </c:pt>
                <c:pt idx="115">
                  <c:v>3.3425006985826457E-3</c:v>
                </c:pt>
                <c:pt idx="116">
                  <c:v>3.3424426035756111E-3</c:v>
                </c:pt>
                <c:pt idx="117">
                  <c:v>3.3423822762826557E-3</c:v>
                </c:pt>
                <c:pt idx="118">
                  <c:v>3.3423185998358918E-3</c:v>
                </c:pt>
                <c:pt idx="119">
                  <c:v>3.3422627453011961E-3</c:v>
                </c:pt>
                <c:pt idx="120">
                  <c:v>3.3422024245004824E-3</c:v>
                </c:pt>
                <c:pt idx="121">
                  <c:v>3.3421454568545732E-3</c:v>
                </c:pt>
                <c:pt idx="122">
                  <c:v>3.3420806724801045E-3</c:v>
                </c:pt>
                <c:pt idx="123">
                  <c:v>3.3420225920727221E-3</c:v>
                </c:pt>
                <c:pt idx="124">
                  <c:v>3.3419656305570624E-3</c:v>
                </c:pt>
                <c:pt idx="125">
                  <c:v>3.3419053204803654E-3</c:v>
                </c:pt>
                <c:pt idx="126">
                  <c:v>3.3418517133506635E-3</c:v>
                </c:pt>
                <c:pt idx="127">
                  <c:v>3.3417902906288178E-3</c:v>
                </c:pt>
                <c:pt idx="128">
                  <c:v>3.3417322203137213E-3</c:v>
                </c:pt>
                <c:pt idx="129">
                  <c:v>3.3416719186610318E-3</c:v>
                </c:pt>
                <c:pt idx="130">
                  <c:v>3.3416105025481447E-3</c:v>
                </c:pt>
                <c:pt idx="131">
                  <c:v>3.3415546716772161E-3</c:v>
                </c:pt>
                <c:pt idx="132">
                  <c:v>3.3414943764320387E-3</c:v>
                </c:pt>
                <c:pt idx="133">
                  <c:v>3.3414329668449653E-3</c:v>
                </c:pt>
                <c:pt idx="134">
                  <c:v>3.3413793748680153E-3</c:v>
                </c:pt>
                <c:pt idx="135">
                  <c:v>3.3413190859487509E-3</c:v>
                </c:pt>
                <c:pt idx="136">
                  <c:v>3.3412599156064566E-3</c:v>
                </c:pt>
                <c:pt idx="137">
                  <c:v>3.3411996309979128E-3</c:v>
                </c:pt>
                <c:pt idx="138">
                  <c:v>3.3411460465054112E-3</c:v>
                </c:pt>
                <c:pt idx="139">
                  <c:v>3.3410824171528496E-3</c:v>
                </c:pt>
                <c:pt idx="140">
                  <c:v>3.3410288364198867E-3</c:v>
                </c:pt>
                <c:pt idx="141">
                  <c:v>3.3409707925651367E-3</c:v>
                </c:pt>
                <c:pt idx="142">
                  <c:v>3.340907169887468E-3</c:v>
                </c:pt>
                <c:pt idx="143">
                  <c:v>3.3408491302600414E-3</c:v>
                </c:pt>
                <c:pt idx="144">
                  <c:v>3.3407933248276733E-3</c:v>
                </c:pt>
                <c:pt idx="145">
                  <c:v>3.3407319410053466E-3</c:v>
                </c:pt>
                <c:pt idx="146">
                  <c:v>3.340676139487928E-3</c:v>
                </c:pt>
                <c:pt idx="147">
                  <c:v>3.3406225717849676E-3</c:v>
                </c:pt>
                <c:pt idx="148">
                  <c:v>3.3405589623689371E-3</c:v>
                </c:pt>
                <c:pt idx="149">
                  <c:v>3.3405009348391862E-3</c:v>
                </c:pt>
                <c:pt idx="150">
                  <c:v>3.3404406776150718E-3</c:v>
                </c:pt>
                <c:pt idx="151">
                  <c:v>3.3403815383793137E-3</c:v>
                </c:pt>
                <c:pt idx="152">
                  <c:v>3.3403235170132695E-3</c:v>
                </c:pt>
                <c:pt idx="153">
                  <c:v>3.3402677291390257E-3</c:v>
                </c:pt>
                <c:pt idx="154">
                  <c:v>3.3402085960268211E-3</c:v>
                </c:pt>
                <c:pt idx="155">
                  <c:v>3.3401528119911482E-3</c:v>
                </c:pt>
                <c:pt idx="156">
                  <c:v>3.3400925673254104E-3</c:v>
                </c:pt>
                <c:pt idx="157">
                  <c:v>3.3400356715809721E-3</c:v>
                </c:pt>
                <c:pt idx="158">
                  <c:v>3.339975431140728E-3</c:v>
                </c:pt>
                <c:pt idx="159">
                  <c:v>3.3399174238816116E-3</c:v>
                </c:pt>
                <c:pt idx="160">
                  <c:v>3.3398627650389847E-3</c:v>
                </c:pt>
                <c:pt idx="161">
                  <c:v>3.3398002999808626E-3</c:v>
                </c:pt>
                <c:pt idx="162">
                  <c:v>3.3397445295819542E-3</c:v>
                </c:pt>
                <c:pt idx="163">
                  <c:v>3.3396898763980772E-3</c:v>
                </c:pt>
                <c:pt idx="164">
                  <c:v>3.3396296484305074E-3</c:v>
                </c:pt>
                <c:pt idx="165">
                  <c:v>3.3395738837307311E-3</c:v>
                </c:pt>
                <c:pt idx="166">
                  <c:v>3.3395170056554719E-3</c:v>
                </c:pt>
                <c:pt idx="167">
                  <c:v>3.3394612447173897E-3</c:v>
                </c:pt>
                <c:pt idx="168">
                  <c:v>3.3394032553170812E-3</c:v>
                </c:pt>
                <c:pt idx="169">
                  <c:v>3.3393441528083881E-3</c:v>
                </c:pt>
                <c:pt idx="170">
                  <c:v>3.3392861674745511E-3</c:v>
                </c:pt>
                <c:pt idx="171">
                  <c:v>3.339225954066943E-3</c:v>
                </c:pt>
                <c:pt idx="172">
                  <c:v>3.3391713178540479E-3</c:v>
                </c:pt>
                <c:pt idx="173">
                  <c:v>3.3391133385223151E-3</c:v>
                </c:pt>
                <c:pt idx="174">
                  <c:v>3.3390575910636133E-3</c:v>
                </c:pt>
                <c:pt idx="175">
                  <c:v>3.3389985007896729E-3</c:v>
                </c:pt>
                <c:pt idx="176">
                  <c:v>3.3389427571653709E-3</c:v>
                </c:pt>
                <c:pt idx="177">
                  <c:v>3.3388892450370747E-3</c:v>
                </c:pt>
                <c:pt idx="178">
                  <c:v>3.3388290459429549E-3</c:v>
                </c:pt>
                <c:pt idx="179">
                  <c:v>3.3387699637576519E-3</c:v>
                </c:pt>
                <c:pt idx="180">
                  <c:v>3.3387164571677735E-3</c:v>
                </c:pt>
                <c:pt idx="181">
                  <c:v>3.3386629522928432E-3</c:v>
                </c:pt>
                <c:pt idx="182">
                  <c:v>3.3386038759855557E-3</c:v>
                </c:pt>
                <c:pt idx="183">
                  <c:v>3.3385481455366615E-3</c:v>
                </c:pt>
                <c:pt idx="184">
                  <c:v>3.3384901878434885E-3</c:v>
                </c:pt>
                <c:pt idx="185">
                  <c:v>3.338433346675938E-3</c:v>
                </c:pt>
                <c:pt idx="186">
                  <c:v>3.338375392968513E-3</c:v>
                </c:pt>
                <c:pt idx="187">
                  <c:v>3.3383218990244417E-3</c:v>
                </c:pt>
                <c:pt idx="188">
                  <c:v>3.338265063587273E-3</c:v>
                </c:pt>
                <c:pt idx="189">
                  <c:v>3.3382071157222878E-3</c:v>
                </c:pt>
                <c:pt idx="190">
                  <c:v>3.3381513985185282E-3</c:v>
                </c:pt>
                <c:pt idx="191">
                  <c:v>3.3380967974633133E-3</c:v>
                </c:pt>
                <c:pt idx="192">
                  <c:v>3.3380388554398849E-3</c:v>
                </c:pt>
                <c:pt idx="193">
                  <c:v>3.3379831438527198E-3</c:v>
                </c:pt>
                <c:pt idx="194">
                  <c:v>3.3379285483014945E-3</c:v>
                </c:pt>
                <c:pt idx="195">
                  <c:v>3.3378728403962716E-3</c:v>
                </c:pt>
                <c:pt idx="196">
                  <c:v>3.337819362556609E-3</c:v>
                </c:pt>
                <c:pt idx="197">
                  <c:v>3.3377625442295258E-3</c:v>
                </c:pt>
                <c:pt idx="198">
                  <c:v>3.3377068418651238E-3</c:v>
                </c:pt>
                <c:pt idx="199">
                  <c:v>3.3376533693443874E-3</c:v>
                </c:pt>
                <c:pt idx="200">
                  <c:v>3.3375998985369628E-3</c:v>
                </c:pt>
                <c:pt idx="201">
                  <c:v>3.3375408598439764E-3</c:v>
                </c:pt>
                <c:pt idx="202">
                  <c:v>3.3374851648784419E-3</c:v>
                </c:pt>
                <c:pt idx="203">
                  <c:v>3.3374316994602702E-3</c:v>
                </c:pt>
                <c:pt idx="204">
                  <c:v>3.3373771219460911E-3</c:v>
                </c:pt>
                <c:pt idx="205">
                  <c:v>3.3373214324451052E-3</c:v>
                </c:pt>
                <c:pt idx="206">
                  <c:v>3.337263517335582E-3</c:v>
                </c:pt>
                <c:pt idx="207">
                  <c:v>3.3372111727160291E-3</c:v>
                </c:pt>
                <c:pt idx="208">
                  <c:v>3.3371599434017674E-3</c:v>
                </c:pt>
                <c:pt idx="209">
                  <c:v>3.337104261148431E-3</c:v>
                </c:pt>
                <c:pt idx="210">
                  <c:v>3.3370519215245521E-3</c:v>
                </c:pt>
                <c:pt idx="211">
                  <c:v>3.3369962428759299E-3</c:v>
                </c:pt>
                <c:pt idx="212">
                  <c:v>3.3369405660852716E-3</c:v>
                </c:pt>
                <c:pt idx="213">
                  <c:v>3.3368871181141241E-3</c:v>
                </c:pt>
                <c:pt idx="214">
                  <c:v>3.3368370121961391E-3</c:v>
                </c:pt>
                <c:pt idx="215">
                  <c:v>3.3367791138982856E-3</c:v>
                </c:pt>
                <c:pt idx="216">
                  <c:v>3.336727897848077E-3</c:v>
                </c:pt>
                <c:pt idx="217">
                  <c:v>3.3366733433500264E-3</c:v>
                </c:pt>
                <c:pt idx="218">
                  <c:v>3.3366199039387124E-3</c:v>
                </c:pt>
                <c:pt idx="219">
                  <c:v>3.3365664662391185E-3</c:v>
                </c:pt>
                <c:pt idx="220">
                  <c:v>3.3365119170196138E-3</c:v>
                </c:pt>
                <c:pt idx="221">
                  <c:v>3.336458482778869E-3</c:v>
                </c:pt>
                <c:pt idx="222">
                  <c:v>3.336413955552293E-3</c:v>
                </c:pt>
                <c:pt idx="223">
                  <c:v>3.3363571850620606E-3</c:v>
                </c:pt>
                <c:pt idx="224">
                  <c:v>3.3362993034140678E-3</c:v>
                </c:pt>
                <c:pt idx="225">
                  <c:v>3.336250328203626E-3</c:v>
                </c:pt>
                <c:pt idx="226">
                  <c:v>3.3361991283846156E-3</c:v>
                </c:pt>
                <c:pt idx="227">
                  <c:v>3.3361468171491291E-3</c:v>
                </c:pt>
                <c:pt idx="228">
                  <c:v>3.3360978464153958E-3</c:v>
                </c:pt>
                <c:pt idx="229">
                  <c:v>3.336046651276371E-3</c:v>
                </c:pt>
                <c:pt idx="230">
                  <c:v>3.3359921190522176E-3</c:v>
                </c:pt>
                <c:pt idx="231">
                  <c:v>3.3359387014591725E-3</c:v>
                </c:pt>
                <c:pt idx="232">
                  <c:v>3.3358897368349944E-3</c:v>
                </c:pt>
                <c:pt idx="233">
                  <c:v>3.335838548082943E-3</c:v>
                </c:pt>
                <c:pt idx="234">
                  <c:v>3.3357840226619822E-3</c:v>
                </c:pt>
                <c:pt idx="235">
                  <c:v>3.3357328371541929E-3</c:v>
                </c:pt>
                <c:pt idx="236">
                  <c:v>3.3356816532171978E-3</c:v>
                </c:pt>
                <c:pt idx="237">
                  <c:v>3.3356271329250749E-3</c:v>
                </c:pt>
                <c:pt idx="238">
                  <c:v>3.3355781774467548E-3</c:v>
                </c:pt>
                <c:pt idx="239">
                  <c:v>3.3355314485579331E-3</c:v>
                </c:pt>
                <c:pt idx="240">
                  <c:v>3.3354780457167288E-3</c:v>
                </c:pt>
                <c:pt idx="241">
                  <c:v>3.3354235320801032E-3</c:v>
                </c:pt>
                <c:pt idx="242">
                  <c:v>3.3353701326943653E-3</c:v>
                </c:pt>
                <c:pt idx="243">
                  <c:v>3.3353234096344148E-3</c:v>
                </c:pt>
                <c:pt idx="244">
                  <c:v>3.3352689010522434E-3</c:v>
                </c:pt>
                <c:pt idx="245">
                  <c:v>3.3352221808284088E-3</c:v>
                </c:pt>
                <c:pt idx="246">
                  <c:v>3.335168787889602E-3</c:v>
                </c:pt>
                <c:pt idx="247">
                  <c:v>3.3351187335620334E-3</c:v>
                </c:pt>
                <c:pt idx="248">
                  <c:v>3.3350697930055579E-3</c:v>
                </c:pt>
                <c:pt idx="249">
                  <c:v>3.3350164049456956E-3</c:v>
                </c:pt>
                <c:pt idx="250">
                  <c:v>3.3349674673923556E-3</c:v>
                </c:pt>
                <c:pt idx="251">
                  <c:v>3.3349174191074091E-3</c:v>
                </c:pt>
                <c:pt idx="252">
                  <c:v>3.334866260190934E-3</c:v>
                </c:pt>
                <c:pt idx="253">
                  <c:v>3.3348173270438676E-3</c:v>
                </c:pt>
                <c:pt idx="254">
                  <c:v>3.3347695074011871E-3</c:v>
                </c:pt>
                <c:pt idx="255">
                  <c:v>3.3347228011671531E-3</c:v>
                </c:pt>
                <c:pt idx="256">
                  <c:v>3.3346672002134187E-3</c:v>
                </c:pt>
                <c:pt idx="257">
                  <c:v>3.3346204968451153E-3</c:v>
                </c:pt>
                <c:pt idx="258">
                  <c:v>3.3345682351030659E-3</c:v>
                </c:pt>
                <c:pt idx="259">
                  <c:v>3.334521534506796E-3</c:v>
                </c:pt>
                <c:pt idx="260">
                  <c:v>3.3344703877355507E-3</c:v>
                </c:pt>
                <c:pt idx="261">
                  <c:v>3.334423689879924E-3</c:v>
                </c:pt>
                <c:pt idx="262">
                  <c:v>3.3343758815256234E-3</c:v>
                </c:pt>
                <c:pt idx="263">
                  <c:v>3.3343247392224615E-3</c:v>
                </c:pt>
                <c:pt idx="264">
                  <c:v>3.3342758219656755E-3</c:v>
                </c:pt>
                <c:pt idx="265">
                  <c:v>3.3342235710267969E-3</c:v>
                </c:pt>
                <c:pt idx="266">
                  <c:v>3.3341813267841114E-3</c:v>
                </c:pt>
                <c:pt idx="267">
                  <c:v>3.3341346370244314E-3</c:v>
                </c:pt>
                <c:pt idx="268">
                  <c:v>3.3340857253453524E-3</c:v>
                </c:pt>
                <c:pt idx="269">
                  <c:v>3.3340357035215418E-3</c:v>
                </c:pt>
                <c:pt idx="270">
                  <c:v>3.333989017840175E-3</c:v>
                </c:pt>
                <c:pt idx="271">
                  <c:v>3.3339467795407683E-3</c:v>
                </c:pt>
                <c:pt idx="272">
                  <c:v>3.3338956503997006E-3</c:v>
                </c:pt>
                <c:pt idx="273">
                  <c:v>3.3338456342791338E-3</c:v>
                </c:pt>
                <c:pt idx="274">
                  <c:v>3.3338011767651394E-3</c:v>
                </c:pt>
                <c:pt idx="275">
                  <c:v>3.3337500520898441E-3</c:v>
                </c:pt>
                <c:pt idx="276">
                  <c:v>3.3337022630504439E-3</c:v>
                </c:pt>
                <c:pt idx="277">
                  <c:v>3.3336578093601105E-3</c:v>
                </c:pt>
                <c:pt idx="278">
                  <c:v>3.3336111342611883E-3</c:v>
                </c:pt>
                <c:pt idx="279">
                  <c:v>3.3335644604692589E-3</c:v>
                </c:pt>
                <c:pt idx="280">
                  <c:v>3.3335144542853495E-3</c:v>
                </c:pt>
                <c:pt idx="281">
                  <c:v>3.333470005603563E-3</c:v>
                </c:pt>
                <c:pt idx="282">
                  <c:v>3.3334255581071071E-3</c:v>
                </c:pt>
                <c:pt idx="283">
                  <c:v>3.3333766672300072E-3</c:v>
                </c:pt>
                <c:pt idx="284">
                  <c:v>3.3333288888948145E-3</c:v>
                </c:pt>
                <c:pt idx="285">
                  <c:v>3.333291111645919E-3</c:v>
                </c:pt>
                <c:pt idx="286">
                  <c:v>3.3332444468147514E-3</c:v>
                </c:pt>
                <c:pt idx="287">
                  <c:v>3.3331955612501346E-3</c:v>
                </c:pt>
                <c:pt idx="288">
                  <c:v>3.3331477881064619E-3</c:v>
                </c:pt>
                <c:pt idx="289">
                  <c:v>3.3331077930393374E-3</c:v>
                </c:pt>
                <c:pt idx="290">
                  <c:v>3.3330611333407768E-3</c:v>
                </c:pt>
                <c:pt idx="291">
                  <c:v>3.3330166967471425E-3</c:v>
                </c:pt>
                <c:pt idx="292">
                  <c:v>3.3329711504683159E-3</c:v>
                </c:pt>
                <c:pt idx="293">
                  <c:v>3.3329289379555281E-3</c:v>
                </c:pt>
                <c:pt idx="294">
                  <c:v>3.3328822832643309E-3</c:v>
                </c:pt>
                <c:pt idx="295">
                  <c:v>3.3328345191003077E-3</c:v>
                </c:pt>
                <c:pt idx="296">
                  <c:v>3.3327878670524258E-3</c:v>
                </c:pt>
                <c:pt idx="297">
                  <c:v>3.3327456591820972E-3</c:v>
                </c:pt>
                <c:pt idx="298">
                  <c:v>3.3327034523808331E-3</c:v>
                </c:pt>
                <c:pt idx="299">
                  <c:v>3.3326601359858639E-3</c:v>
                </c:pt>
                <c:pt idx="300">
                  <c:v>3.3326134888197476E-3</c:v>
                </c:pt>
                <c:pt idx="301">
                  <c:v>3.3325712853660796E-3</c:v>
                </c:pt>
                <c:pt idx="302">
                  <c:v>3.3325268618327694E-3</c:v>
                </c:pt>
                <c:pt idx="303">
                  <c:v>3.332481328940234E-3</c:v>
                </c:pt>
                <c:pt idx="304">
                  <c:v>3.3324391288337626E-3</c:v>
                </c:pt>
                <c:pt idx="305">
                  <c:v>3.3323991507713999E-3</c:v>
                </c:pt>
                <c:pt idx="306">
                  <c:v>3.3323547318270864E-3</c:v>
                </c:pt>
                <c:pt idx="307">
                  <c:v>3.3323125349268008E-3</c:v>
                </c:pt>
                <c:pt idx="308">
                  <c:v>3.3322670078908081E-3</c:v>
                </c:pt>
                <c:pt idx="309">
                  <c:v>3.3322248132121378E-3</c:v>
                </c:pt>
                <c:pt idx="310">
                  <c:v>3.332180398915308E-3</c:v>
                </c:pt>
                <c:pt idx="311">
                  <c:v>3.3321404270604451E-3</c:v>
                </c:pt>
                <c:pt idx="312">
                  <c:v>3.3320949047270761E-3</c:v>
                </c:pt>
                <c:pt idx="313">
                  <c:v>3.3320549349233008E-3</c:v>
                </c:pt>
                <c:pt idx="314">
                  <c:v>3.3320127456151539E-3</c:v>
                </c:pt>
                <c:pt idx="315">
                  <c:v>3.3319705573753669E-3</c:v>
                </c:pt>
                <c:pt idx="316">
                  <c:v>3.3319250396832271E-3</c:v>
                </c:pt>
                <c:pt idx="317">
                  <c:v>3.3318806333771807E-3</c:v>
                </c:pt>
                <c:pt idx="318">
                  <c:v>3.3318384484827802E-3</c:v>
                </c:pt>
                <c:pt idx="319">
                  <c:v>3.3317984848313205E-3</c:v>
                </c:pt>
                <c:pt idx="320">
                  <c:v>3.3317551919574092E-3</c:v>
                </c:pt>
                <c:pt idx="321">
                  <c:v>3.3317130102393532E-3</c:v>
                </c:pt>
                <c:pt idx="322">
                  <c:v>3.3316752696074914E-3</c:v>
                </c:pt>
                <c:pt idx="323">
                  <c:v>3.3316330899131144E-3</c:v>
                </c:pt>
                <c:pt idx="324">
                  <c:v>3.3315898013372997E-3</c:v>
                </c:pt>
                <c:pt idx="325">
                  <c:v>3.331547623806972E-3</c:v>
                </c:pt>
                <c:pt idx="326">
                  <c:v>3.3315076671317453E-3</c:v>
                </c:pt>
                <c:pt idx="327">
                  <c:v>3.3314677114149407E-3</c:v>
                </c:pt>
                <c:pt idx="328">
                  <c:v>3.331419987787014E-3</c:v>
                </c:pt>
                <c:pt idx="329">
                  <c:v>3.3313778145561885E-3</c:v>
                </c:pt>
                <c:pt idx="330">
                  <c:v>3.3313423010847181E-3</c:v>
                </c:pt>
                <c:pt idx="331">
                  <c:v>3.3313001298207658E-3</c:v>
                </c:pt>
                <c:pt idx="332">
                  <c:v>3.3312601790818843E-3</c:v>
                </c:pt>
                <c:pt idx="333">
                  <c:v>3.3312169001960754E-3</c:v>
                </c:pt>
                <c:pt idx="334">
                  <c:v>3.3311791708028806E-3</c:v>
                </c:pt>
                <c:pt idx="335">
                  <c:v>3.3311370036689138E-3</c:v>
                </c:pt>
                <c:pt idx="336">
                  <c:v>3.3310992760855048E-3</c:v>
                </c:pt>
                <c:pt idx="337">
                  <c:v>3.3310582205686849E-3</c:v>
                </c:pt>
                <c:pt idx="338">
                  <c:v>3.331018275631769E-3</c:v>
                </c:pt>
                <c:pt idx="339">
                  <c:v>3.3309761125710035E-3</c:v>
                </c:pt>
                <c:pt idx="340">
                  <c:v>3.3309383886319069E-3</c:v>
                </c:pt>
                <c:pt idx="341">
                  <c:v>3.3308973370808148E-3</c:v>
                </c:pt>
                <c:pt idx="342">
                  <c:v>3.3308618338526146E-3</c:v>
                </c:pt>
                <c:pt idx="343">
                  <c:v>3.3308174558816573E-3</c:v>
                </c:pt>
                <c:pt idx="344">
                  <c:v>3.3307797355360889E-3</c:v>
                </c:pt>
                <c:pt idx="345">
                  <c:v>3.3307420160448502E-3</c:v>
                </c:pt>
                <c:pt idx="346">
                  <c:v>3.3307031880491699E-3</c:v>
                </c:pt>
                <c:pt idx="347">
                  <c:v>3.3306632516266125E-3</c:v>
                </c:pt>
                <c:pt idx="348">
                  <c:v>3.3306277533883305E-3</c:v>
                </c:pt>
                <c:pt idx="349">
                  <c:v>3.3305878187747232E-3</c:v>
                </c:pt>
                <c:pt idx="350">
                  <c:v>3.3305467758641934E-3</c:v>
                </c:pt>
                <c:pt idx="351">
                  <c:v>3.3305046247387214E-3</c:v>
                </c:pt>
                <c:pt idx="352">
                  <c:v>3.3304691298816345E-3</c:v>
                </c:pt>
                <c:pt idx="353">
                  <c:v>3.3304314174249501E-3</c:v>
                </c:pt>
                <c:pt idx="354">
                  <c:v>3.3303959241282517E-3</c:v>
                </c:pt>
                <c:pt idx="355">
                  <c:v>3.3303548859470013E-3</c:v>
                </c:pt>
                <c:pt idx="356">
                  <c:v>3.3303193942815085E-3</c:v>
                </c:pt>
                <c:pt idx="357">
                  <c:v>3.3302839033724778E-3</c:v>
                </c:pt>
                <c:pt idx="358">
                  <c:v>3.3302439770039991E-3</c:v>
                </c:pt>
                <c:pt idx="359">
                  <c:v>3.3302062696461358E-3</c:v>
                </c:pt>
                <c:pt idx="360">
                  <c:v>3.3301674541402638E-3</c:v>
                </c:pt>
                <c:pt idx="361">
                  <c:v>3.3301297485152613E-3</c:v>
                </c:pt>
                <c:pt idx="362">
                  <c:v>3.3300964795552053E-3</c:v>
                </c:pt>
                <c:pt idx="363">
                  <c:v>3.3300587755373881E-3</c:v>
                </c:pt>
                <c:pt idx="364">
                  <c:v>3.3300199634696804E-3</c:v>
                </c:pt>
                <c:pt idx="365">
                  <c:v>3.3299800434295999E-3</c:v>
                </c:pt>
                <c:pt idx="366">
                  <c:v>3.3299445597530244E-3</c:v>
                </c:pt>
                <c:pt idx="367">
                  <c:v>3.3299068591752415E-3</c:v>
                </c:pt>
                <c:pt idx="368">
                  <c:v>3.3298735946684726E-3</c:v>
                </c:pt>
                <c:pt idx="369">
                  <c:v>3.3298303518032361E-3</c:v>
                </c:pt>
                <c:pt idx="370">
                  <c:v>3.329797088825001E-3</c:v>
                </c:pt>
                <c:pt idx="371">
                  <c:v>3.3297616090473612E-3</c:v>
                </c:pt>
                <c:pt idx="372">
                  <c:v>3.329728347442502E-3</c:v>
                </c:pt>
                <c:pt idx="373">
                  <c:v>3.3296928691297512E-3</c:v>
                </c:pt>
                <c:pt idx="374">
                  <c:v>3.3296518482730927E-3</c:v>
                </c:pt>
                <c:pt idx="375">
                  <c:v>3.3296163715905145E-3</c:v>
                </c:pt>
                <c:pt idx="376">
                  <c:v>3.3295808956639193E-3</c:v>
                </c:pt>
                <c:pt idx="377">
                  <c:v>3.3295476376693028E-3</c:v>
                </c:pt>
                <c:pt idx="378">
                  <c:v>3.3295099460785862E-3</c:v>
                </c:pt>
                <c:pt idx="379">
                  <c:v>3.3294733638801416E-3</c:v>
                </c:pt>
                <c:pt idx="380">
                  <c:v>3.3294356739710044E-3</c:v>
                </c:pt>
                <c:pt idx="381">
                  <c:v>3.3294024188774449E-3</c:v>
                </c:pt>
                <c:pt idx="382">
                  <c:v>3.329366947509866E-3</c:v>
                </c:pt>
                <c:pt idx="383">
                  <c:v>3.3293314768981013E-3</c:v>
                </c:pt>
                <c:pt idx="384">
                  <c:v>3.3292926817818772E-3</c:v>
                </c:pt>
                <c:pt idx="385">
                  <c:v>3.3292616463398593E-3</c:v>
                </c:pt>
                <c:pt idx="386">
                  <c:v>3.3292217444789015E-3</c:v>
                </c:pt>
                <c:pt idx="387">
                  <c:v>3.329190710359409E-3</c:v>
                </c:pt>
                <c:pt idx="388">
                  <c:v>3.3291574601591401E-3</c:v>
                </c:pt>
                <c:pt idx="389">
                  <c:v>3.3291164524935084E-3</c:v>
                </c:pt>
                <c:pt idx="390">
                  <c:v>3.329085420336983E-3</c:v>
                </c:pt>
                <c:pt idx="391">
                  <c:v>3.3290477392103894E-3</c:v>
                </c:pt>
                <c:pt idx="392">
                  <c:v>3.3290211412816597E-3</c:v>
                </c:pt>
                <c:pt idx="393">
                  <c:v>3.3289878944684202E-3</c:v>
                </c:pt>
                <c:pt idx="394">
                  <c:v>3.3289468909799853E-3</c:v>
                </c:pt>
                <c:pt idx="395">
                  <c:v>3.3289136456497921E-3</c:v>
                </c:pt>
                <c:pt idx="396">
                  <c:v>3.3288826172740375E-3</c:v>
                </c:pt>
                <c:pt idx="397">
                  <c:v>3.3288515894767008E-3</c:v>
                </c:pt>
                <c:pt idx="398">
                  <c:v>3.3288116974443047E-3</c:v>
                </c:pt>
                <c:pt idx="399">
                  <c:v>3.3287773467380972E-3</c:v>
                </c:pt>
                <c:pt idx="400">
                  <c:v>3.3287441047941901E-3</c:v>
                </c:pt>
                <c:pt idx="401">
                  <c:v>3.3287086474524724E-3</c:v>
                </c:pt>
                <c:pt idx="402">
                  <c:v>3.3286798389185251E-3</c:v>
                </c:pt>
                <c:pt idx="403">
                  <c:v>3.3286465989220506E-3</c:v>
                </c:pt>
                <c:pt idx="404">
                  <c:v>3.3286100356926854E-3</c:v>
                </c:pt>
                <c:pt idx="405">
                  <c:v>3.3285767970902907E-3</c:v>
                </c:pt>
                <c:pt idx="406">
                  <c:v>3.328545774993634E-3</c:v>
                </c:pt>
                <c:pt idx="407">
                  <c:v>3.3285125376746011E-3</c:v>
                </c:pt>
                <c:pt idx="408">
                  <c:v>3.3284793010193467E-3</c:v>
                </c:pt>
                <c:pt idx="409">
                  <c:v>3.328442741465207E-3</c:v>
                </c:pt>
                <c:pt idx="410">
                  <c:v>3.3284095062038224E-3</c:v>
                </c:pt>
                <c:pt idx="411">
                  <c:v>3.3283784872253498E-3</c:v>
                </c:pt>
                <c:pt idx="412">
                  <c:v>3.3283452532471332E-3</c:v>
                </c:pt>
                <c:pt idx="413">
                  <c:v>3.3283164510028549E-3</c:v>
                </c:pt>
                <c:pt idx="414">
                  <c:v>3.3282787872817147E-3</c:v>
                </c:pt>
                <c:pt idx="415">
                  <c:v>3.328244447572994E-3</c:v>
                </c:pt>
                <c:pt idx="416">
                  <c:v>3.3282178624787031E-3</c:v>
                </c:pt>
                <c:pt idx="417">
                  <c:v>3.328180200988802E-3</c:v>
                </c:pt>
                <c:pt idx="418">
                  <c:v>3.3281514016010403E-3</c:v>
                </c:pt>
                <c:pt idx="419">
                  <c:v>3.3281181721575622E-3</c:v>
                </c:pt>
                <c:pt idx="420">
                  <c:v>3.3280882662257614E-3</c:v>
                </c:pt>
                <c:pt idx="421">
                  <c:v>3.3280572532345385E-3</c:v>
                </c:pt>
                <c:pt idx="422">
                  <c:v>3.3280262408213034E-3</c:v>
                </c:pt>
                <c:pt idx="423">
                  <c:v>3.3279930138770653E-3</c:v>
                </c:pt>
                <c:pt idx="424">
                  <c:v>3.3279664327993718E-3</c:v>
                </c:pt>
                <c:pt idx="425">
                  <c:v>3.3279332070493611E-3</c:v>
                </c:pt>
                <c:pt idx="426">
                  <c:v>3.3279010894549793E-3</c:v>
                </c:pt>
                <c:pt idx="427">
                  <c:v>3.3278722948974068E-3</c:v>
                </c:pt>
                <c:pt idx="428">
                  <c:v>3.327839071027067E-3</c:v>
                </c:pt>
                <c:pt idx="429">
                  <c:v>3.3278102775427046E-3</c:v>
                </c:pt>
                <c:pt idx="430">
                  <c:v>3.3277792697321497E-3</c:v>
                </c:pt>
                <c:pt idx="431">
                  <c:v>3.3277482624994381E-3</c:v>
                </c:pt>
                <c:pt idx="432">
                  <c:v>3.3277205779585098E-3</c:v>
                </c:pt>
                <c:pt idx="433">
                  <c:v>3.3276873571174239E-3</c:v>
                </c:pt>
                <c:pt idx="434">
                  <c:v>3.3276607809221209E-3</c:v>
                </c:pt>
                <c:pt idx="435">
                  <c:v>3.3276297758974447E-3</c:v>
                </c:pt>
                <c:pt idx="436">
                  <c:v>3.3275943422909952E-3</c:v>
                </c:pt>
                <c:pt idx="437">
                  <c:v>3.3275644457725121E-3</c:v>
                </c:pt>
                <c:pt idx="438">
                  <c:v>3.3275356570402165E-3</c:v>
                </c:pt>
                <c:pt idx="439">
                  <c:v>3.3275068688060536E-3</c:v>
                </c:pt>
                <c:pt idx="440">
                  <c:v>3.3274780810700101E-3</c:v>
                </c:pt>
                <c:pt idx="441">
                  <c:v>3.3274470794497865E-3</c:v>
                </c:pt>
                <c:pt idx="442">
                  <c:v>3.3274160784072322E-3</c:v>
                </c:pt>
                <c:pt idx="443">
                  <c:v>3.3273817564982099E-3</c:v>
                </c:pt>
                <c:pt idx="444">
                  <c:v>3.3273573994439315E-3</c:v>
                </c:pt>
                <c:pt idx="445">
                  <c:v>3.3273264000724025E-3</c:v>
                </c:pt>
                <c:pt idx="446">
                  <c:v>3.3272998296422483E-3</c:v>
                </c:pt>
                <c:pt idx="447">
                  <c:v>3.3272666172013028E-3</c:v>
                </c:pt>
                <c:pt idx="448">
                  <c:v>3.3272378336221368E-3</c:v>
                </c:pt>
                <c:pt idx="449">
                  <c:v>3.3272079435093327E-3</c:v>
                </c:pt>
                <c:pt idx="450">
                  <c:v>3.3271791609453044E-3</c:v>
                </c:pt>
                <c:pt idx="451">
                  <c:v>3.3271503788792492E-3</c:v>
                </c:pt>
                <c:pt idx="452">
                  <c:v>3.3271238112602508E-3</c:v>
                </c:pt>
                <c:pt idx="453">
                  <c:v>3.3270928162410039E-3</c:v>
                </c:pt>
                <c:pt idx="454">
                  <c:v>3.3270618217992412E-3</c:v>
                </c:pt>
                <c:pt idx="455">
                  <c:v>3.3270363625112201E-3</c:v>
                </c:pt>
                <c:pt idx="456">
                  <c:v>3.3270075829156831E-3</c:v>
                </c:pt>
                <c:pt idx="457">
                  <c:v>3.3269788038180403E-3</c:v>
                </c:pt>
                <c:pt idx="458">
                  <c:v>3.3269455977855849E-3</c:v>
                </c:pt>
                <c:pt idx="459">
                  <c:v>3.3269190334368664E-3</c:v>
                </c:pt>
                <c:pt idx="460">
                  <c:v>3.3268946831565309E-3</c:v>
                </c:pt>
                <c:pt idx="461">
                  <c:v>3.3268625856043327E-3</c:v>
                </c:pt>
                <c:pt idx="462">
                  <c:v>3.3268360225812317E-3</c:v>
                </c:pt>
                <c:pt idx="463">
                  <c:v>3.3268094599823079E-3</c:v>
                </c:pt>
                <c:pt idx="464">
                  <c:v>3.3267806843121327E-3</c:v>
                </c:pt>
                <c:pt idx="465">
                  <c:v>3.3267541225968774E-3</c:v>
                </c:pt>
                <c:pt idx="466">
                  <c:v>3.3267275613057669E-3</c:v>
                </c:pt>
                <c:pt idx="467">
                  <c:v>3.3266965736688638E-3</c:v>
                </c:pt>
                <c:pt idx="468">
                  <c:v>3.3266733333200261E-3</c:v>
                </c:pt>
                <c:pt idx="469">
                  <c:v>3.3266423466933506E-3</c:v>
                </c:pt>
                <c:pt idx="470">
                  <c:v>3.3266180004630649E-3</c:v>
                </c:pt>
                <c:pt idx="471">
                  <c:v>3.3265914413455398E-3</c:v>
                </c:pt>
                <c:pt idx="472">
                  <c:v>3.3265626694467857E-3</c:v>
                </c:pt>
                <c:pt idx="473">
                  <c:v>3.3265338980457276E-3</c:v>
                </c:pt>
                <c:pt idx="474">
                  <c:v>3.3265062337063567E-3</c:v>
                </c:pt>
                <c:pt idx="475">
                  <c:v>3.326481889468325E-3</c:v>
                </c:pt>
                <c:pt idx="476">
                  <c:v>3.326455332524117E-3</c:v>
                </c:pt>
                <c:pt idx="477">
                  <c:v>3.3264265629797331E-3</c:v>
                </c:pt>
                <c:pt idx="478">
                  <c:v>3.3264022199077851E-3</c:v>
                </c:pt>
                <c:pt idx="479">
                  <c:v>3.3263756642356399E-3</c:v>
                </c:pt>
                <c:pt idx="480">
                  <c:v>3.3263513219086468E-3</c:v>
                </c:pt>
                <c:pt idx="481">
                  <c:v>3.3263236606058829E-3</c:v>
                </c:pt>
                <c:pt idx="482">
                  <c:v>3.326292680492956E-3</c:v>
                </c:pt>
                <c:pt idx="483">
                  <c:v>3.3262705521941742E-3</c:v>
                </c:pt>
                <c:pt idx="484">
                  <c:v>3.3262417858459094E-3</c:v>
                </c:pt>
                <c:pt idx="485">
                  <c:v>3.3262196582242772E-3</c:v>
                </c:pt>
                <c:pt idx="486">
                  <c:v>3.3261908927562879E-3</c:v>
                </c:pt>
                <c:pt idx="487">
                  <c:v>3.3261654467954889E-3</c:v>
                </c:pt>
                <c:pt idx="488">
                  <c:v>3.3261411075451181E-3</c:v>
                </c:pt>
                <c:pt idx="489">
                  <c:v>3.3261167686509498E-3</c:v>
                </c:pt>
                <c:pt idx="490">
                  <c:v>3.3260880049625231E-3</c:v>
                </c:pt>
                <c:pt idx="491">
                  <c:v>3.3260658793868728E-3</c:v>
                </c:pt>
                <c:pt idx="492">
                  <c:v>3.3260371165785983E-3</c:v>
                </c:pt>
                <c:pt idx="493">
                  <c:v>3.3260105667355703E-3</c:v>
                </c:pt>
                <c:pt idx="494">
                  <c:v>3.3259851235337393E-3</c:v>
                </c:pt>
                <c:pt idx="495">
                  <c:v>3.3259607869223218E-3</c:v>
                </c:pt>
                <c:pt idx="496">
                  <c:v>3.3259320259316264E-3</c:v>
                </c:pt>
                <c:pt idx="497">
                  <c:v>3.3259076900972427E-3</c:v>
                </c:pt>
                <c:pt idx="498">
                  <c:v>3.3258811423204403E-3</c:v>
                </c:pt>
                <c:pt idx="499">
                  <c:v>3.3258568072306784E-3</c:v>
                </c:pt>
                <c:pt idx="500">
                  <c:v>3.3258324724970284E-3</c:v>
                </c:pt>
                <c:pt idx="501">
                  <c:v>3.3258070320198725E-3</c:v>
                </c:pt>
                <c:pt idx="502">
                  <c:v>3.3257849101821896E-3</c:v>
                </c:pt>
                <c:pt idx="503">
                  <c:v>3.3257561522331619E-3</c:v>
                </c:pt>
                <c:pt idx="504">
                  <c:v>3.3257340310723325E-3</c:v>
                </c:pt>
                <c:pt idx="505">
                  <c:v>3.3257119102057782E-3</c:v>
                </c:pt>
                <c:pt idx="506">
                  <c:v>3.3256875775924482E-3</c:v>
                </c:pt>
                <c:pt idx="507">
                  <c:v>3.3256588213266512E-3</c:v>
                </c:pt>
                <c:pt idx="508">
                  <c:v>3.325631171540046E-3</c:v>
                </c:pt>
                <c:pt idx="509">
                  <c:v>3.3256090520417904E-3</c:v>
                </c:pt>
                <c:pt idx="510">
                  <c:v>3.3255825090322817E-3</c:v>
                </c:pt>
                <c:pt idx="511">
                  <c:v>3.3255581783124383E-3</c:v>
                </c:pt>
                <c:pt idx="512">
                  <c:v>3.3255360597851565E-3</c:v>
                </c:pt>
                <c:pt idx="513">
                  <c:v>3.325511729744973E-3</c:v>
                </c:pt>
                <c:pt idx="514">
                  <c:v>3.3254851882889712E-3</c:v>
                </c:pt>
                <c:pt idx="515">
                  <c:v>3.3254619648625037E-3</c:v>
                </c:pt>
                <c:pt idx="516">
                  <c:v>3.3254420593265511E-3</c:v>
                </c:pt>
                <c:pt idx="517">
                  <c:v>3.3254155189826355E-3</c:v>
                </c:pt>
                <c:pt idx="518">
                  <c:v>3.3253889790623532E-3</c:v>
                </c:pt>
                <c:pt idx="519">
                  <c:v>3.3253668627857193E-3</c:v>
                </c:pt>
                <c:pt idx="520">
                  <c:v>3.3253447468032625E-3</c:v>
                </c:pt>
                <c:pt idx="521">
                  <c:v>3.3253204195623277E-3</c:v>
                </c:pt>
                <c:pt idx="522">
                  <c:v>3.3252938811599822E-3</c:v>
                </c:pt>
                <c:pt idx="523">
                  <c:v>3.3252728718918671E-3</c:v>
                </c:pt>
                <c:pt idx="524">
                  <c:v>3.3252485457025481E-3</c:v>
                </c:pt>
                <c:pt idx="525">
                  <c:v>3.3252264312938389E-3</c:v>
                </c:pt>
                <c:pt idx="526">
                  <c:v>3.3252021057839894E-3</c:v>
                </c:pt>
                <c:pt idx="527">
                  <c:v>3.3251799919929662E-3</c:v>
                </c:pt>
                <c:pt idx="528">
                  <c:v>3.3251578784960706E-3</c:v>
                </c:pt>
                <c:pt idx="529">
                  <c:v>3.3251313426880362E-3</c:v>
                </c:pt>
                <c:pt idx="530">
                  <c:v>3.3251103354737066E-3</c:v>
                </c:pt>
                <c:pt idx="531">
                  <c:v>3.3250882229032734E-3</c:v>
                </c:pt>
                <c:pt idx="532">
                  <c:v>3.325063899415487E-3</c:v>
                </c:pt>
                <c:pt idx="533">
                  <c:v>3.3250395762835566E-3</c:v>
                </c:pt>
                <c:pt idx="534">
                  <c:v>3.3250196758039313E-3</c:v>
                </c:pt>
                <c:pt idx="535">
                  <c:v>3.3249953533189933E-3</c:v>
                </c:pt>
                <c:pt idx="536">
                  <c:v>3.3249732422778329E-3</c:v>
                </c:pt>
                <c:pt idx="537">
                  <c:v>3.3249511315307442E-3</c:v>
                </c:pt>
                <c:pt idx="538">
                  <c:v>3.3249279155627902E-3</c:v>
                </c:pt>
                <c:pt idx="539">
                  <c:v>3.3249058054185326E-3</c:v>
                </c:pt>
                <c:pt idx="540">
                  <c:v>3.3248836955683289E-3</c:v>
                </c:pt>
                <c:pt idx="541">
                  <c:v>3.3248615860121743E-3</c:v>
                </c:pt>
                <c:pt idx="542">
                  <c:v>3.3248416876630418E-3</c:v>
                </c:pt>
                <c:pt idx="543">
                  <c:v>3.3248173677819875E-3</c:v>
                </c:pt>
                <c:pt idx="544">
                  <c:v>3.324797469962117E-3</c:v>
                </c:pt>
                <c:pt idx="545">
                  <c:v>3.3247753615526965E-3</c:v>
                </c:pt>
                <c:pt idx="546">
                  <c:v>3.3247543588360829E-3</c:v>
                </c:pt>
                <c:pt idx="547">
                  <c:v>3.3247344617703743E-3</c:v>
                </c:pt>
                <c:pt idx="548">
                  <c:v>3.3247079327198802E-3</c:v>
                </c:pt>
                <c:pt idx="549">
                  <c:v>3.3246880362098421E-3</c:v>
                </c:pt>
                <c:pt idx="550">
                  <c:v>3.3246703506230597E-3</c:v>
                </c:pt>
                <c:pt idx="551">
                  <c:v>3.3246504545628333E-3</c:v>
                </c:pt>
                <c:pt idx="552">
                  <c:v>3.3246239268529538E-3</c:v>
                </c:pt>
                <c:pt idx="553">
                  <c:v>3.3246062419482192E-3</c:v>
                </c:pt>
                <c:pt idx="554">
                  <c:v>3.3245808202272817E-3</c:v>
                </c:pt>
                <c:pt idx="555">
                  <c:v>3.3245609252386035E-3</c:v>
                </c:pt>
                <c:pt idx="556">
                  <c:v>3.3245410304880356E-3</c:v>
                </c:pt>
                <c:pt idx="557">
                  <c:v>3.3245211359755737E-3</c:v>
                </c:pt>
                <c:pt idx="558">
                  <c:v>3.3244946103293373E-3</c:v>
                </c:pt>
                <c:pt idx="559">
                  <c:v>3.3244813476649504E-3</c:v>
                </c:pt>
                <c:pt idx="560">
                  <c:v>3.3244548226536324E-3</c:v>
                </c:pt>
                <c:pt idx="561">
                  <c:v>3.3244349291729138E-3</c:v>
                </c:pt>
                <c:pt idx="562">
                  <c:v>3.3244117204129847E-3</c:v>
                </c:pt>
                <c:pt idx="563">
                  <c:v>3.3243918274481065E-3</c:v>
                </c:pt>
                <c:pt idx="564">
                  <c:v>3.3243763553066851E-3</c:v>
                </c:pt>
                <c:pt idx="565">
                  <c:v>3.3243520422325677E-3</c:v>
                </c:pt>
                <c:pt idx="566">
                  <c:v>3.3243299397465197E-3</c:v>
                </c:pt>
                <c:pt idx="567">
                  <c:v>3.3243100477603625E-3</c:v>
                </c:pt>
                <c:pt idx="568">
                  <c:v>3.3242901560122614E-3</c:v>
                </c:pt>
                <c:pt idx="569">
                  <c:v>3.3242746848172063E-3</c:v>
                </c:pt>
                <c:pt idx="570">
                  <c:v>3.3242481631035711E-3</c:v>
                </c:pt>
                <c:pt idx="571">
                  <c:v>3.3242271670470684E-3</c:v>
                </c:pt>
                <c:pt idx="572">
                  <c:v>3.324209486363095E-3</c:v>
                </c:pt>
                <c:pt idx="573">
                  <c:v>3.3241895958184354E-3</c:v>
                </c:pt>
                <c:pt idx="574">
                  <c:v>3.324174125559375E-3</c:v>
                </c:pt>
                <c:pt idx="575">
                  <c:v>3.32415202543907E-3</c:v>
                </c:pt>
                <c:pt idx="576">
                  <c:v>3.3241321355820417E-3</c:v>
                </c:pt>
                <c:pt idx="577">
                  <c:v>3.3241078260800192E-3</c:v>
                </c:pt>
                <c:pt idx="578">
                  <c:v>3.3240923565820354E-3</c:v>
                </c:pt>
                <c:pt idx="579">
                  <c:v>3.3240702575489632E-3</c:v>
                </c:pt>
                <c:pt idx="580">
                  <c:v>3.3240536834669874E-3</c:v>
                </c:pt>
                <c:pt idx="581">
                  <c:v>3.3240315849481198E-3</c:v>
                </c:pt>
                <c:pt idx="582">
                  <c:v>3.3240139063445782E-3</c:v>
                </c:pt>
                <c:pt idx="583">
                  <c:v>3.3239962279290802E-3</c:v>
                </c:pt>
                <c:pt idx="584">
                  <c:v>3.3239763399364121E-3</c:v>
                </c:pt>
                <c:pt idx="585">
                  <c:v>3.3239564521817281E-3</c:v>
                </c:pt>
                <c:pt idx="586">
                  <c:v>3.3239343549556367E-3</c:v>
                </c:pt>
                <c:pt idx="587">
                  <c:v>3.3239144677033512E-3</c:v>
                </c:pt>
                <c:pt idx="588">
                  <c:v>3.3238967903455418E-3</c:v>
                </c:pt>
                <c:pt idx="589">
                  <c:v>3.3238757987273542E-3</c:v>
                </c:pt>
                <c:pt idx="590">
                  <c:v>3.3238581217808431E-3</c:v>
                </c:pt>
                <c:pt idx="591">
                  <c:v>3.3238404450223495E-3</c:v>
                </c:pt>
                <c:pt idx="592">
                  <c:v>3.3238205588937792E-3</c:v>
                </c:pt>
                <c:pt idx="593">
                  <c:v>3.3238028825348116E-3</c:v>
                </c:pt>
                <c:pt idx="594">
                  <c:v>3.3237807873504879E-3</c:v>
                </c:pt>
                <c:pt idx="595">
                  <c:v>3.3237609019357581E-3</c:v>
                </c:pt>
                <c:pt idx="596">
                  <c:v>3.3237454356665804E-3</c:v>
                </c:pt>
                <c:pt idx="597">
                  <c:v>3.3237277601066251E-3</c:v>
                </c:pt>
                <c:pt idx="598">
                  <c:v>3.3237045612194804E-3</c:v>
                </c:pt>
                <c:pt idx="599">
                  <c:v>3.3236890954746307E-3</c:v>
                </c:pt>
                <c:pt idx="600">
                  <c:v>3.3236714205138987E-3</c:v>
                </c:pt>
                <c:pt idx="601">
                  <c:v>3.3236493270773389E-3</c:v>
                </c:pt>
                <c:pt idx="602">
                  <c:v>3.3236316525395698E-3</c:v>
                </c:pt>
                <c:pt idx="603">
                  <c:v>3.3236139781897796E-3</c:v>
                </c:pt>
                <c:pt idx="604">
                  <c:v>3.3235985132879127E-3</c:v>
                </c:pt>
                <c:pt idx="605">
                  <c:v>3.3235786300541241E-3</c:v>
                </c:pt>
                <c:pt idx="606">
                  <c:v>3.3235609562682522E-3</c:v>
                </c:pt>
                <c:pt idx="607">
                  <c:v>3.3235454918598057E-3</c:v>
                </c:pt>
                <c:pt idx="608">
                  <c:v>3.3235245046785255E-3</c:v>
                </c:pt>
                <c:pt idx="609">
                  <c:v>3.3235068314682922E-3</c:v>
                </c:pt>
                <c:pt idx="610">
                  <c:v>3.3234891584460161E-3</c:v>
                </c:pt>
                <c:pt idx="611">
                  <c:v>3.3234714856116942E-3</c:v>
                </c:pt>
                <c:pt idx="612">
                  <c:v>3.3234516038977433E-3</c:v>
                </c:pt>
                <c:pt idx="613">
                  <c:v>3.3234339314628155E-3</c:v>
                </c:pt>
                <c:pt idx="614">
                  <c:v>3.3234162592158329E-3</c:v>
                </c:pt>
                <c:pt idx="615">
                  <c:v>3.3234007961538943E-3</c:v>
                </c:pt>
                <c:pt idx="616">
                  <c:v>3.3233809152856909E-3</c:v>
                </c:pt>
                <c:pt idx="617">
                  <c:v>3.3233621391285679E-3</c:v>
                </c:pt>
                <c:pt idx="618">
                  <c:v>3.3233444676450813E-3</c:v>
                </c:pt>
                <c:pt idx="619">
                  <c:v>3.3233267963495251E-3</c:v>
                </c:pt>
                <c:pt idx="620">
                  <c:v>3.3233091252418954E-3</c:v>
                </c:pt>
                <c:pt idx="621">
                  <c:v>3.3232870366216262E-3</c:v>
                </c:pt>
                <c:pt idx="622">
                  <c:v>3.3232759924216012E-3</c:v>
                </c:pt>
                <c:pt idx="623">
                  <c:v>3.3232605306648877E-3</c:v>
                </c:pt>
                <c:pt idx="624">
                  <c:v>3.3232406514748041E-3</c:v>
                </c:pt>
                <c:pt idx="625">
                  <c:v>3.3232251900469404E-3</c:v>
                </c:pt>
                <c:pt idx="626">
                  <c:v>3.3232097287629451E-3</c:v>
                </c:pt>
                <c:pt idx="627">
                  <c:v>3.3231865371067004E-3</c:v>
                </c:pt>
                <c:pt idx="628">
                  <c:v>3.323171076182367E-3</c:v>
                </c:pt>
                <c:pt idx="629">
                  <c:v>3.3231556154018956E-3</c:v>
                </c:pt>
                <c:pt idx="630">
                  <c:v>3.3231379461146531E-3</c:v>
                </c:pt>
                <c:pt idx="631">
                  <c:v>3.3231180683910987E-3</c:v>
                </c:pt>
                <c:pt idx="632">
                  <c:v>3.3231048167075075E-3</c:v>
                </c:pt>
                <c:pt idx="633">
                  <c:v>3.3230893565435616E-3</c:v>
                </c:pt>
                <c:pt idx="634">
                  <c:v>3.323067270844604E-3</c:v>
                </c:pt>
                <c:pt idx="635">
                  <c:v>3.3230562281052127E-3</c:v>
                </c:pt>
                <c:pt idx="636">
                  <c:v>3.3230363513592543E-3</c:v>
                </c:pt>
                <c:pt idx="637">
                  <c:v>3.3230186833402447E-3</c:v>
                </c:pt>
                <c:pt idx="638">
                  <c:v>3.3230021197430521E-3</c:v>
                </c:pt>
                <c:pt idx="639">
                  <c:v>3.3229844520880469E-3</c:v>
                </c:pt>
                <c:pt idx="640">
                  <c:v>3.322971201470082E-3</c:v>
                </c:pt>
                <c:pt idx="641">
                  <c:v>3.3229535341438455E-3</c:v>
                </c:pt>
                <c:pt idx="642">
                  <c:v>3.3229402837724542E-3</c:v>
                </c:pt>
                <c:pt idx="643">
                  <c:v>3.3229204084135014E-3</c:v>
                </c:pt>
                <c:pt idx="644">
                  <c:v>3.3229049499653583E-3</c:v>
                </c:pt>
                <c:pt idx="645">
                  <c:v>3.3228894916610425E-3</c:v>
                </c:pt>
                <c:pt idx="646">
                  <c:v>3.3228740335005513E-3</c:v>
                </c:pt>
                <c:pt idx="647">
                  <c:v>3.3228607837631728E-3</c:v>
                </c:pt>
                <c:pt idx="648">
                  <c:v>3.3228420134827638E-3</c:v>
                </c:pt>
                <c:pt idx="649">
                  <c:v>3.322824347530211E-3</c:v>
                </c:pt>
                <c:pt idx="650">
                  <c:v>3.3228088899758166E-3</c:v>
                </c:pt>
                <c:pt idx="651">
                  <c:v>3.3227934325652359E-3</c:v>
                </c:pt>
                <c:pt idx="652">
                  <c:v>3.3227757671292408E-3</c:v>
                </c:pt>
                <c:pt idx="653">
                  <c:v>3.3227581018810794E-3</c:v>
                </c:pt>
                <c:pt idx="654">
                  <c:v>3.3227470611963618E-3</c:v>
                </c:pt>
                <c:pt idx="655">
                  <c:v>3.3227316043610189E-3</c:v>
                </c:pt>
                <c:pt idx="656">
                  <c:v>3.3227117314983102E-3</c:v>
                </c:pt>
                <c:pt idx="657">
                  <c:v>3.3226984830552341E-3</c:v>
                </c:pt>
                <c:pt idx="658">
                  <c:v>3.3226874427667087E-3</c:v>
                </c:pt>
                <c:pt idx="659">
                  <c:v>3.3226664664206336E-3</c:v>
                </c:pt>
                <c:pt idx="660">
                  <c:v>3.3226510103351054E-3</c:v>
                </c:pt>
                <c:pt idx="661">
                  <c:v>3.322637762376244E-3</c:v>
                </c:pt>
                <c:pt idx="662">
                  <c:v>3.32262230655776E-3</c:v>
                </c:pt>
                <c:pt idx="663">
                  <c:v>3.3226090588277901E-3</c:v>
                </c:pt>
                <c:pt idx="664">
                  <c:v>3.3225869795125962E-3</c:v>
                </c:pt>
                <c:pt idx="665">
                  <c:v>3.3225759399650393E-3</c:v>
                </c:pt>
                <c:pt idx="666">
                  <c:v>3.3225604847217038E-3</c:v>
                </c:pt>
                <c:pt idx="667">
                  <c:v>3.3225450296221499E-3</c:v>
                </c:pt>
                <c:pt idx="668">
                  <c:v>3.3225251589911347E-3</c:v>
                </c:pt>
                <c:pt idx="669">
                  <c:v>3.3225141198543807E-3</c:v>
                </c:pt>
                <c:pt idx="670">
                  <c:v>3.322500872987104E-3</c:v>
                </c:pt>
                <c:pt idx="671">
                  <c:v>3.3224843145515512E-3</c:v>
                </c:pt>
                <c:pt idx="672">
                  <c:v>3.3224710679219402E-3</c:v>
                </c:pt>
                <c:pt idx="673">
                  <c:v>3.322451198175575E-3</c:v>
                </c:pt>
                <c:pt idx="674">
                  <c:v>3.3224379518100307E-3</c:v>
                </c:pt>
                <c:pt idx="675">
                  <c:v>3.3224224978503922E-3</c:v>
                </c:pt>
                <c:pt idx="676">
                  <c:v>3.3224114593958121E-3</c:v>
                </c:pt>
                <c:pt idx="677">
                  <c:v>3.3223960056826258E-3</c:v>
                </c:pt>
                <c:pt idx="678">
                  <c:v>3.3223849674040807E-3</c:v>
                </c:pt>
                <c:pt idx="679">
                  <c:v>3.3223673063109693E-3</c:v>
                </c:pt>
                <c:pt idx="680">
                  <c:v>3.3223562682231237E-3</c:v>
                </c:pt>
                <c:pt idx="681">
                  <c:v>3.3223386074351276E-3</c:v>
                </c:pt>
                <c:pt idx="682">
                  <c:v>3.322327569537977E-3</c:v>
                </c:pt>
                <c:pt idx="683">
                  <c:v>3.3223110128297682E-3</c:v>
                </c:pt>
                <c:pt idx="684">
                  <c:v>3.3222933525228994E-3</c:v>
                </c:pt>
                <c:pt idx="685">
                  <c:v>3.3222845224398722E-3</c:v>
                </c:pt>
                <c:pt idx="686">
                  <c:v>3.3222690699075178E-3</c:v>
                </c:pt>
                <c:pt idx="687">
                  <c:v>3.322249202577135E-3</c:v>
                </c:pt>
                <c:pt idx="688">
                  <c:v>3.3222403727287916E-3</c:v>
                </c:pt>
                <c:pt idx="689">
                  <c:v>3.3222205057416273E-3</c:v>
                </c:pt>
                <c:pt idx="690">
                  <c:v>3.3222094686292066E-3</c:v>
                </c:pt>
                <c:pt idx="691">
                  <c:v>3.3221962241911027E-3</c:v>
                </c:pt>
                <c:pt idx="692">
                  <c:v>3.3221829798586009E-3</c:v>
                </c:pt>
                <c:pt idx="693">
                  <c:v>3.3221675282708151E-3</c:v>
                </c:pt>
                <c:pt idx="694">
                  <c:v>3.3221542841671112E-3</c:v>
                </c:pt>
                <c:pt idx="695">
                  <c:v>3.3221421438314794E-3</c:v>
                </c:pt>
                <c:pt idx="696">
                  <c:v>3.3221244853198642E-3</c:v>
                </c:pt>
                <c:pt idx="697">
                  <c:v>3.3221156561344524E-3</c:v>
                </c:pt>
                <c:pt idx="698">
                  <c:v>3.3221002051729083E-3</c:v>
                </c:pt>
                <c:pt idx="699">
                  <c:v>3.3220825471071305E-3</c:v>
                </c:pt>
                <c:pt idx="700">
                  <c:v>3.3220670964535606E-3</c:v>
                </c:pt>
                <c:pt idx="701">
                  <c:v>3.3220582675731894E-3</c:v>
                </c:pt>
                <c:pt idx="702">
                  <c:v>3.3220450243406237E-3</c:v>
                </c:pt>
                <c:pt idx="703">
                  <c:v>3.3220317812136446E-3</c:v>
                </c:pt>
                <c:pt idx="704">
                  <c:v>3.3220185381922502E-3</c:v>
                </c:pt>
                <c:pt idx="705">
                  <c:v>3.3220052952764403E-3</c:v>
                </c:pt>
                <c:pt idx="706">
                  <c:v>3.3219920524662134E-3</c:v>
                </c:pt>
                <c:pt idx="707">
                  <c:v>3.3219766026543916E-3</c:v>
                </c:pt>
                <c:pt idx="708">
                  <c:v>3.3219622565292335E-3</c:v>
                </c:pt>
                <c:pt idx="709">
                  <c:v>3.3219468069945585E-3</c:v>
                </c:pt>
                <c:pt idx="710">
                  <c:v>3.3219357717006281E-3</c:v>
                </c:pt>
                <c:pt idx="711">
                  <c:v>3.3219203224122986E-3</c:v>
                </c:pt>
                <c:pt idx="712">
                  <c:v>3.321907080279532E-3</c:v>
                </c:pt>
                <c:pt idx="713">
                  <c:v>3.321893838252338E-3</c:v>
                </c:pt>
                <c:pt idx="714">
                  <c:v>3.3218828033103223E-3</c:v>
                </c:pt>
                <c:pt idx="715">
                  <c:v>3.3218673545146668E-3</c:v>
                </c:pt>
                <c:pt idx="716">
                  <c:v>3.3218563197486015E-3</c:v>
                </c:pt>
                <c:pt idx="717">
                  <c:v>3.3218430781260947E-3</c:v>
                </c:pt>
                <c:pt idx="718">
                  <c:v>3.3218276296999292E-3</c:v>
                </c:pt>
                <c:pt idx="719">
                  <c:v>3.3218188020923468E-3</c:v>
                </c:pt>
                <c:pt idx="720">
                  <c:v>3.3218077676488477E-3</c:v>
                </c:pt>
                <c:pt idx="721">
                  <c:v>3.3217934229818938E-3</c:v>
                </c:pt>
                <c:pt idx="722">
                  <c:v>3.321780181860821E-3</c:v>
                </c:pt>
                <c:pt idx="723">
                  <c:v>3.3217647340196541E-3</c:v>
                </c:pt>
                <c:pt idx="724">
                  <c:v>3.3217514931272955E-3</c:v>
                </c:pt>
                <c:pt idx="725">
                  <c:v>3.3217426659243677E-3</c:v>
                </c:pt>
                <c:pt idx="726">
                  <c:v>3.3217272184321313E-3</c:v>
                </c:pt>
                <c:pt idx="727">
                  <c:v>3.3217139778388524E-3</c:v>
                </c:pt>
                <c:pt idx="728">
                  <c:v>3.3216985306134374E-3</c:v>
                </c:pt>
                <c:pt idx="729">
                  <c:v>3.3216874969689602E-3</c:v>
                </c:pt>
                <c:pt idx="730">
                  <c:v>3.3216764633977824E-3</c:v>
                </c:pt>
                <c:pt idx="731">
                  <c:v>3.321661016521277E-3</c:v>
                </c:pt>
                <c:pt idx="732">
                  <c:v>3.3216477764557617E-3</c:v>
                </c:pt>
                <c:pt idx="733">
                  <c:v>3.3216411564625844E-3</c:v>
                </c:pt>
                <c:pt idx="734">
                  <c:v>3.3216257099144544E-3</c:v>
                </c:pt>
                <c:pt idx="735">
                  <c:v>3.3216113668198257E-3</c:v>
                </c:pt>
                <c:pt idx="736">
                  <c:v>3.3216003337544014E-3</c:v>
                </c:pt>
                <c:pt idx="737">
                  <c:v>3.3215893007622717E-3</c:v>
                </c:pt>
                <c:pt idx="738">
                  <c:v>3.3215738546964226E-3</c:v>
                </c:pt>
                <c:pt idx="739">
                  <c:v>3.3215606153257468E-3</c:v>
                </c:pt>
                <c:pt idx="740">
                  <c:v>3.3215495825974716E-3</c:v>
                </c:pt>
                <c:pt idx="741">
                  <c:v>3.3215319303846764E-3</c:v>
                </c:pt>
                <c:pt idx="742">
                  <c:v>3.3215253108532499E-3</c:v>
                </c:pt>
                <c:pt idx="743">
                  <c:v>3.3215120718695498E-3</c:v>
                </c:pt>
                <c:pt idx="744">
                  <c:v>3.3214988329913846E-3</c:v>
                </c:pt>
                <c:pt idx="745">
                  <c:v>3.321490007131239E-3</c:v>
                </c:pt>
                <c:pt idx="746">
                  <c:v>3.3214789748720148E-3</c:v>
                </c:pt>
                <c:pt idx="747">
                  <c:v>3.3214679426860775E-3</c:v>
                </c:pt>
                <c:pt idx="748">
                  <c:v>3.3214502913410122E-3</c:v>
                </c:pt>
                <c:pt idx="749">
                  <c:v>3.3214425689365402E-3</c:v>
                </c:pt>
                <c:pt idx="750">
                  <c:v>3.3214271242353243E-3</c:v>
                </c:pt>
                <c:pt idx="751">
                  <c:v>3.3214094733241E-3</c:v>
                </c:pt>
                <c:pt idx="752">
                  <c:v>3.321400647938838E-3</c:v>
                </c:pt>
                <c:pt idx="753">
                  <c:v>3.3213918226004764E-3</c:v>
                </c:pt>
                <c:pt idx="754">
                  <c:v>3.3213785846808717E-3</c:v>
                </c:pt>
                <c:pt idx="755">
                  <c:v>3.3213675531618089E-3</c:v>
                </c:pt>
                <c:pt idx="756">
                  <c:v>3.3213543154356614E-3</c:v>
                </c:pt>
                <c:pt idx="757">
                  <c:v>3.3213432840778121E-3</c:v>
                </c:pt>
                <c:pt idx="758">
                  <c:v>3.3213278402999288E-3</c:v>
                </c:pt>
                <c:pt idx="759">
                  <c:v>3.321321221581945E-3</c:v>
                </c:pt>
                <c:pt idx="760">
                  <c:v>3.3213101904439263E-3</c:v>
                </c:pt>
                <c:pt idx="761">
                  <c:v>3.3212925407755086E-3</c:v>
                </c:pt>
                <c:pt idx="762">
                  <c:v>3.3212837160116427E-3</c:v>
                </c:pt>
                <c:pt idx="763">
                  <c:v>3.3212693758703795E-3</c:v>
                </c:pt>
                <c:pt idx="764">
                  <c:v>3.3212605512296135E-3</c:v>
                </c:pt>
                <c:pt idx="765">
                  <c:v>3.3212495204946006E-3</c:v>
                </c:pt>
                <c:pt idx="766">
                  <c:v>3.3212384898328585E-3</c:v>
                </c:pt>
                <c:pt idx="767">
                  <c:v>3.3212274592443877E-3</c:v>
                </c:pt>
                <c:pt idx="768">
                  <c:v>3.3212164287291859E-3</c:v>
                </c:pt>
                <c:pt idx="769">
                  <c:v>3.3212053982872541E-3</c:v>
                </c:pt>
                <c:pt idx="770">
                  <c:v>3.3211921618536504E-3</c:v>
                </c:pt>
                <c:pt idx="771">
                  <c:v>3.3211811315729078E-3</c:v>
                </c:pt>
                <c:pt idx="772">
                  <c:v>3.3211678953327293E-3</c:v>
                </c:pt>
                <c:pt idx="773">
                  <c:v>3.321154659198054E-3</c:v>
                </c:pt>
                <c:pt idx="774">
                  <c:v>3.3211436291664159E-3</c:v>
                </c:pt>
                <c:pt idx="775">
                  <c:v>3.3211325992080426E-3</c:v>
                </c:pt>
                <c:pt idx="776">
                  <c:v>3.3211215693229323E-3</c:v>
                </c:pt>
                <c:pt idx="777">
                  <c:v>3.3211105395110859E-3</c:v>
                </c:pt>
                <c:pt idx="778">
                  <c:v>3.3210995097725008E-3</c:v>
                </c:pt>
                <c:pt idx="779">
                  <c:v>3.3210851712218671E-3</c:v>
                </c:pt>
                <c:pt idx="780">
                  <c:v>3.3210741416517821E-3</c:v>
                </c:pt>
                <c:pt idx="781">
                  <c:v>3.3210653180484623E-3</c:v>
                </c:pt>
                <c:pt idx="782">
                  <c:v>3.3210542886102446E-3</c:v>
                </c:pt>
                <c:pt idx="783">
                  <c:v>3.321041053381085E-3</c:v>
                </c:pt>
                <c:pt idx="784">
                  <c:v>3.321030024104036E-3</c:v>
                </c:pt>
                <c:pt idx="785">
                  <c:v>3.3210256124137278E-3</c:v>
                </c:pt>
                <c:pt idx="786">
                  <c:v>3.3210123774131306E-3</c:v>
                </c:pt>
                <c:pt idx="787">
                  <c:v>3.3210013483265469E-3</c:v>
                </c:pt>
                <c:pt idx="788">
                  <c:v>3.3209903193132189E-3</c:v>
                </c:pt>
                <c:pt idx="789">
                  <c:v>3.3209792903731447E-3</c:v>
                </c:pt>
                <c:pt idx="790">
                  <c:v>3.3209704672738285E-3</c:v>
                </c:pt>
                <c:pt idx="791">
                  <c:v>3.3209616442213936E-3</c:v>
                </c:pt>
                <c:pt idx="792">
                  <c:v>3.3209484097306442E-3</c:v>
                </c:pt>
                <c:pt idx="793">
                  <c:v>3.3209373810689294E-3</c:v>
                </c:pt>
                <c:pt idx="794">
                  <c:v>3.3209285581922987E-3</c:v>
                </c:pt>
                <c:pt idx="795">
                  <c:v>3.3209142211177594E-3</c:v>
                </c:pt>
                <c:pt idx="796">
                  <c:v>3.3209098097351144E-3</c:v>
                </c:pt>
                <c:pt idx="797">
                  <c:v>3.3208943699881473E-3</c:v>
                </c:pt>
                <c:pt idx="798">
                  <c:v>3.3208833416853547E-3</c:v>
                </c:pt>
                <c:pt idx="799">
                  <c:v>3.320874519095858E-3</c:v>
                </c:pt>
                <c:pt idx="800">
                  <c:v>3.3208590796770395E-3</c:v>
                </c:pt>
                <c:pt idx="801">
                  <c:v>3.320854668440888E-3</c:v>
                </c:pt>
                <c:pt idx="802">
                  <c:v>3.3208458460037438E-3</c:v>
                </c:pt>
                <c:pt idx="803">
                  <c:v>3.3208348180232329E-3</c:v>
                </c:pt>
                <c:pt idx="804">
                  <c:v>3.3208215845433021E-3</c:v>
                </c:pt>
                <c:pt idx="805">
                  <c:v>3.3208127622819431E-3</c:v>
                </c:pt>
                <c:pt idx="806">
                  <c:v>3.3207995289777944E-3</c:v>
                </c:pt>
                <c:pt idx="807">
                  <c:v>3.3207907068336226E-3</c:v>
                </c:pt>
                <c:pt idx="808">
                  <c:v>3.3207818847363246E-3</c:v>
                </c:pt>
                <c:pt idx="809">
                  <c:v>3.3207686516782665E-3</c:v>
                </c:pt>
                <c:pt idx="810">
                  <c:v>3.3207620351887865E-3</c:v>
                </c:pt>
                <c:pt idx="811">
                  <c:v>3.3207532132438276E-3</c:v>
                </c:pt>
                <c:pt idx="812">
                  <c:v>3.3207410831460433E-3</c:v>
                </c:pt>
                <c:pt idx="813">
                  <c:v>3.3207344667664212E-3</c:v>
                </c:pt>
                <c:pt idx="814">
                  <c:v>3.320723439525641E-3</c:v>
                </c:pt>
                <c:pt idx="815">
                  <c:v>3.3207146177857468E-3</c:v>
                </c:pt>
                <c:pt idx="816">
                  <c:v>3.3207035906767926E-3</c:v>
                </c:pt>
                <c:pt idx="817">
                  <c:v>3.3206969744465722E-3</c:v>
                </c:pt>
                <c:pt idx="818">
                  <c:v>3.3206859474547937E-3</c:v>
                </c:pt>
                <c:pt idx="819">
                  <c:v>3.3206771259140988E-3</c:v>
                </c:pt>
                <c:pt idx="820">
                  <c:v>3.3206705097893366E-3</c:v>
                </c:pt>
                <c:pt idx="821">
                  <c:v>3.3206594829733181E-3</c:v>
                </c:pt>
                <c:pt idx="822">
                  <c:v>3.3206506615732312E-3</c:v>
                </c:pt>
                <c:pt idx="823">
                  <c:v>3.3206418402200121E-3</c:v>
                </c:pt>
                <c:pt idx="824">
                  <c:v>3.3206352242358553E-3</c:v>
                </c:pt>
                <c:pt idx="825">
                  <c:v>3.3206219923466299E-3</c:v>
                </c:pt>
                <c:pt idx="826">
                  <c:v>3.320610965852829E-3</c:v>
                </c:pt>
                <c:pt idx="827">
                  <c:v>3.3206021447105129E-3</c:v>
                </c:pt>
                <c:pt idx="828">
                  <c:v>3.3205933236150633E-3</c:v>
                </c:pt>
                <c:pt idx="829">
                  <c:v>3.3205822973116561E-3</c:v>
                </c:pt>
                <c:pt idx="830">
                  <c:v>3.3205778868107974E-3</c:v>
                </c:pt>
                <c:pt idx="831">
                  <c:v>3.3205679632267019E-3</c:v>
                </c:pt>
                <c:pt idx="832">
                  <c:v>3.3205569370917164E-3</c:v>
                </c:pt>
                <c:pt idx="833">
                  <c:v>3.3205503214458741E-3</c:v>
                </c:pt>
                <c:pt idx="834">
                  <c:v>3.3205392954280487E-3</c:v>
                </c:pt>
                <c:pt idx="835">
                  <c:v>3.3205326798525013E-3</c:v>
                </c:pt>
                <c:pt idx="836">
                  <c:v>3.3205216539518357E-3</c:v>
                </c:pt>
                <c:pt idx="837">
                  <c:v>3.3205128332840232E-3</c:v>
                </c:pt>
                <c:pt idx="838">
                  <c:v>3.3204996023701722E-3</c:v>
                </c:pt>
                <c:pt idx="839">
                  <c:v>3.3204951920889859E-3</c:v>
                </c:pt>
                <c:pt idx="840">
                  <c:v>3.3204863715617606E-3</c:v>
                </c:pt>
                <c:pt idx="841">
                  <c:v>3.3204775510813959E-3</c:v>
                </c:pt>
                <c:pt idx="842">
                  <c:v>3.3204687306478929E-3</c:v>
                </c:pt>
                <c:pt idx="843">
                  <c:v>3.3204621153535177E-3</c:v>
                </c:pt>
                <c:pt idx="844">
                  <c:v>3.3204510899214677E-3</c:v>
                </c:pt>
                <c:pt idx="845">
                  <c:v>3.320442269628545E-3</c:v>
                </c:pt>
                <c:pt idx="846">
                  <c:v>3.3204334493824824E-3</c:v>
                </c:pt>
                <c:pt idx="847">
                  <c:v>3.3204246291832782E-3</c:v>
                </c:pt>
                <c:pt idx="848">
                  <c:v>3.3204158090309331E-3</c:v>
                </c:pt>
                <c:pt idx="849">
                  <c:v>3.3204047839063958E-3</c:v>
                </c:pt>
                <c:pt idx="850">
                  <c:v>3.3203970663627834E-3</c:v>
                </c:pt>
                <c:pt idx="851">
                  <c:v>3.3203904513539558E-3</c:v>
                </c:pt>
                <c:pt idx="852">
                  <c:v>3.3203794263978129E-3</c:v>
                </c:pt>
                <c:pt idx="853">
                  <c:v>3.3203728114592703E-3</c:v>
                </c:pt>
                <c:pt idx="854">
                  <c:v>3.3203617866202698E-3</c:v>
                </c:pt>
                <c:pt idx="855">
                  <c:v>3.3203529668017822E-3</c:v>
                </c:pt>
                <c:pt idx="856">
                  <c:v>3.3203441470301513E-3</c:v>
                </c:pt>
                <c:pt idx="857">
                  <c:v>3.3203353273053749E-3</c:v>
                </c:pt>
                <c:pt idx="858">
                  <c:v>3.3203309174605579E-3</c:v>
                </c:pt>
                <c:pt idx="859">
                  <c:v>3.3203220978060637E-3</c:v>
                </c:pt>
                <c:pt idx="860">
                  <c:v>3.3203110733038355E-3</c:v>
                </c:pt>
                <c:pt idx="861">
                  <c:v>3.3203044586376388E-3</c:v>
                </c:pt>
                <c:pt idx="862">
                  <c:v>3.3202934342525456E-3</c:v>
                </c:pt>
                <c:pt idx="863">
                  <c:v>3.320286819656629E-3</c:v>
                </c:pt>
                <c:pt idx="864">
                  <c:v>3.3202802050870672E-3</c:v>
                </c:pt>
                <c:pt idx="865">
                  <c:v>3.3202735905438607E-3</c:v>
                </c:pt>
                <c:pt idx="866">
                  <c:v>3.3202603615365097E-3</c:v>
                </c:pt>
                <c:pt idx="867">
                  <c:v>3.3202537470723662E-3</c:v>
                </c:pt>
                <c:pt idx="868">
                  <c:v>3.3202449278278358E-3</c:v>
                </c:pt>
                <c:pt idx="869">
                  <c:v>3.3202339038380575E-3</c:v>
                </c:pt>
                <c:pt idx="870">
                  <c:v>3.3202272894793283E-3</c:v>
                </c:pt>
                <c:pt idx="871">
                  <c:v>3.3202195727607855E-3</c:v>
                </c:pt>
                <c:pt idx="872">
                  <c:v>3.3202129584591553E-3</c:v>
                </c:pt>
                <c:pt idx="873">
                  <c:v>3.320206344183878E-3</c:v>
                </c:pt>
                <c:pt idx="874">
                  <c:v>3.3201975251911683E-3</c:v>
                </c:pt>
                <c:pt idx="875">
                  <c:v>3.3201887062453083E-3</c:v>
                </c:pt>
                <c:pt idx="876">
                  <c:v>3.3201820920666569E-3</c:v>
                </c:pt>
                <c:pt idx="877">
                  <c:v>3.3201732732027812E-3</c:v>
                </c:pt>
                <c:pt idx="878">
                  <c:v>3.3201644543857543E-3</c:v>
                </c:pt>
                <c:pt idx="879">
                  <c:v>3.3201534309303502E-3</c:v>
                </c:pt>
                <c:pt idx="880">
                  <c:v>3.3201512262480532E-3</c:v>
                </c:pt>
                <c:pt idx="881">
                  <c:v>3.3201402028804868E-3</c:v>
                </c:pt>
                <c:pt idx="882">
                  <c:v>3.3201313842391371E-3</c:v>
                </c:pt>
                <c:pt idx="883">
                  <c:v>3.3201269749360291E-3</c:v>
                </c:pt>
                <c:pt idx="884">
                  <c:v>3.3201203610033268E-3</c:v>
                </c:pt>
                <c:pt idx="885">
                  <c:v>3.3201093378407136E-3</c:v>
                </c:pt>
                <c:pt idx="886">
                  <c:v>3.3201027239782794E-3</c:v>
                </c:pt>
                <c:pt idx="887">
                  <c:v>3.3201005193633239E-3</c:v>
                </c:pt>
                <c:pt idx="888">
                  <c:v>3.320089496332463E-3</c:v>
                </c:pt>
                <c:pt idx="889">
                  <c:v>3.3200850871406128E-3</c:v>
                </c:pt>
                <c:pt idx="890">
                  <c:v>3.3200762687920467E-3</c:v>
                </c:pt>
                <c:pt idx="891">
                  <c:v>3.3200674504903238E-3</c:v>
                </c:pt>
                <c:pt idx="892">
                  <c:v>3.3200608367947729E-3</c:v>
                </c:pt>
                <c:pt idx="893">
                  <c:v>3.3200520185750269E-3</c:v>
                </c:pt>
                <c:pt idx="894">
                  <c:v>3.3200398935993611E-3</c:v>
                </c:pt>
                <c:pt idx="895">
                  <c:v>3.3200354845392584E-3</c:v>
                </c:pt>
                <c:pt idx="896">
                  <c:v>3.320026666454185E-3</c:v>
                </c:pt>
                <c:pt idx="897">
                  <c:v>3.3200200529211192E-3</c:v>
                </c:pt>
                <c:pt idx="898">
                  <c:v>3.3200134394144021E-3</c:v>
                </c:pt>
                <c:pt idx="899">
                  <c:v>3.3200046214464326E-3</c:v>
                </c:pt>
                <c:pt idx="900">
                  <c:v>3.3200024169617592E-3</c:v>
                </c:pt>
                <c:pt idx="901">
                  <c:v>3.3199958035253037E-3</c:v>
                </c:pt>
                <c:pt idx="902">
                  <c:v>3.3199913945823052E-3</c:v>
                </c:pt>
                <c:pt idx="903">
                  <c:v>3.3199803722760387E-3</c:v>
                </c:pt>
                <c:pt idx="904">
                  <c:v>3.3199759633740244E-3</c:v>
                </c:pt>
                <c:pt idx="905">
                  <c:v>3.3199693500429602E-3</c:v>
                </c:pt>
                <c:pt idx="906">
                  <c:v>3.3199605323091914E-3</c:v>
                </c:pt>
                <c:pt idx="907">
                  <c:v>3.3199539190396036E-3</c:v>
                </c:pt>
                <c:pt idx="908">
                  <c:v>3.3199428969821715E-3</c:v>
                </c:pt>
                <c:pt idx="909">
                  <c:v>3.3199406925794673E-3</c:v>
                </c:pt>
                <c:pt idx="910">
                  <c:v>3.3199318749979247E-3</c:v>
                </c:pt>
                <c:pt idx="911">
                  <c:v>3.3199296706098577E-3</c:v>
                </c:pt>
                <c:pt idx="912">
                  <c:v>3.3199208530868621E-3</c:v>
                </c:pt>
                <c:pt idx="913">
                  <c:v>3.3199142399753527E-3</c:v>
                </c:pt>
                <c:pt idx="914">
                  <c:v>3.3199054225343224E-3</c:v>
                </c:pt>
                <c:pt idx="915">
                  <c:v>3.3198988094842868E-3</c:v>
                </c:pt>
                <c:pt idx="916">
                  <c:v>3.3198921964605961E-3</c:v>
                </c:pt>
                <c:pt idx="917">
                  <c:v>3.3198855834632511E-3</c:v>
                </c:pt>
                <c:pt idx="918">
                  <c:v>3.3198767661744397E-3</c:v>
                </c:pt>
                <c:pt idx="919">
                  <c:v>3.3198690510851492E-3</c:v>
                </c:pt>
                <c:pt idx="920">
                  <c:v>3.3198624381800112E-3</c:v>
                </c:pt>
                <c:pt idx="921">
                  <c:v>3.3198558253012185E-3</c:v>
                </c:pt>
                <c:pt idx="922">
                  <c:v>3.3198470081704755E-3</c:v>
                </c:pt>
                <c:pt idx="923">
                  <c:v>3.3198448038951073E-3</c:v>
                </c:pt>
                <c:pt idx="924">
                  <c:v>3.3198359868229065E-3</c:v>
                </c:pt>
                <c:pt idx="925">
                  <c:v>3.3198293740494913E-3</c:v>
                </c:pt>
                <c:pt idx="926">
                  <c:v>3.319824965548516E-3</c:v>
                </c:pt>
                <c:pt idx="927">
                  <c:v>3.3198139443473031E-3</c:v>
                </c:pt>
                <c:pt idx="928">
                  <c:v>3.3198117401158416E-3</c:v>
                </c:pt>
                <c:pt idx="929">
                  <c:v>3.3198029232192655E-3</c:v>
                </c:pt>
                <c:pt idx="930">
                  <c:v>3.3198007190024391E-3</c:v>
                </c:pt>
                <c:pt idx="931">
                  <c:v>3.3197896979622133E-3</c:v>
                </c:pt>
                <c:pt idx="932">
                  <c:v>3.319780881182718E-3</c:v>
                </c:pt>
                <c:pt idx="933">
                  <c:v>3.3197786769951615E-3</c:v>
                </c:pt>
                <c:pt idx="934">
                  <c:v>3.3197698602742062E-3</c:v>
                </c:pt>
                <c:pt idx="935">
                  <c:v>3.3197610436000811E-3</c:v>
                </c:pt>
                <c:pt idx="936">
                  <c:v>3.3197566352805808E-3</c:v>
                </c:pt>
                <c:pt idx="937">
                  <c:v>3.3197500228232812E-3</c:v>
                </c:pt>
                <c:pt idx="938">
                  <c:v>3.3197434103923234E-3</c:v>
                </c:pt>
                <c:pt idx="939">
                  <c:v>3.3197345938586901E-3</c:v>
                </c:pt>
                <c:pt idx="940">
                  <c:v>3.319730185609434E-3</c:v>
                </c:pt>
                <c:pt idx="941">
                  <c:v>3.3197191650375145E-3</c:v>
                </c:pt>
                <c:pt idx="942">
                  <c:v>3.3197169609319108E-3</c:v>
                </c:pt>
                <c:pt idx="943">
                  <c:v>3.3197059404477948E-3</c:v>
                </c:pt>
                <c:pt idx="944">
                  <c:v>3.3197059404477948E-3</c:v>
                </c:pt>
                <c:pt idx="945">
                  <c:v>3.3196960220746503E-3</c:v>
                </c:pt>
                <c:pt idx="946">
                  <c:v>3.3196916139278327E-3</c:v>
                </c:pt>
                <c:pt idx="947">
                  <c:v>3.3196805936120048E-3</c:v>
                </c:pt>
                <c:pt idx="948">
                  <c:v>3.3196739814576283E-3</c:v>
                </c:pt>
                <c:pt idx="949">
                  <c:v>3.319669573369345E-3</c:v>
                </c:pt>
                <c:pt idx="950">
                  <c:v>3.319660757227897E-3</c:v>
                </c:pt>
                <c:pt idx="951">
                  <c:v>3.3196563491747328E-3</c:v>
                </c:pt>
                <c:pt idx="952">
                  <c:v>3.3196519411332762E-3</c:v>
                </c:pt>
                <c:pt idx="953">
                  <c:v>3.3196409210808483E-3</c:v>
                </c:pt>
                <c:pt idx="954">
                  <c:v>3.3196387170791423E-3</c:v>
                </c:pt>
                <c:pt idx="955">
                  <c:v>3.3196276971145132E-3</c:v>
                </c:pt>
                <c:pt idx="956">
                  <c:v>3.3196254931303669E-3</c:v>
                </c:pt>
                <c:pt idx="957">
                  <c:v>3.3196210851708539E-3</c:v>
                </c:pt>
                <c:pt idx="958">
                  <c:v>3.3196122692869473E-3</c:v>
                </c:pt>
                <c:pt idx="959">
                  <c:v>3.3196078613625529E-3</c:v>
                </c:pt>
                <c:pt idx="960">
                  <c:v>3.3196012494979099E-3</c:v>
                </c:pt>
                <c:pt idx="961">
                  <c:v>3.3195968416027811E-3</c:v>
                </c:pt>
                <c:pt idx="962">
                  <c:v>3.3195902297820357E-3</c:v>
                </c:pt>
                <c:pt idx="963">
                  <c:v>3.3195880258476401E-3</c:v>
                </c:pt>
                <c:pt idx="964">
                  <c:v>3.3195814140620119E-3</c:v>
                </c:pt>
                <c:pt idx="965">
                  <c:v>3.3195748023027226E-3</c:v>
                </c:pt>
                <c:pt idx="966">
                  <c:v>3.3195725983888123E-3</c:v>
                </c:pt>
                <c:pt idx="967">
                  <c:v>3.3195637827624345E-3</c:v>
                </c:pt>
                <c:pt idx="968">
                  <c:v>3.3195593749668038E-3</c:v>
                </c:pt>
                <c:pt idx="969">
                  <c:v>3.3195505594106598E-3</c:v>
                </c:pt>
                <c:pt idx="970">
                  <c:v>3.3195439477742786E-3</c:v>
                </c:pt>
                <c:pt idx="971">
                  <c:v>3.3195417439013373E-3</c:v>
                </c:pt>
                <c:pt idx="972">
                  <c:v>3.3195373361642345E-3</c:v>
                </c:pt>
                <c:pt idx="973">
                  <c:v>3.319528520725144E-3</c:v>
                </c:pt>
                <c:pt idx="974">
                  <c:v>3.3195252149475561E-3</c:v>
                </c:pt>
                <c:pt idx="975">
                  <c:v>3.3195208072543479E-3</c:v>
                </c:pt>
                <c:pt idx="976">
                  <c:v>3.3195119919030465E-3</c:v>
                </c:pt>
                <c:pt idx="977">
                  <c:v>3.3195119919030465E-3</c:v>
                </c:pt>
                <c:pt idx="978">
                  <c:v>3.319507584244953E-3</c:v>
                </c:pt>
                <c:pt idx="979">
                  <c:v>3.319498768963881E-3</c:v>
                </c:pt>
                <c:pt idx="980">
                  <c:v>3.3194943613409026E-3</c:v>
                </c:pt>
                <c:pt idx="981">
                  <c:v>3.3194899537296292E-3</c:v>
                </c:pt>
                <c:pt idx="982">
                  <c:v>3.3194833423346652E-3</c:v>
                </c:pt>
                <c:pt idx="983">
                  <c:v>3.3194767309660369E-3</c:v>
                </c:pt>
                <c:pt idx="984">
                  <c:v>3.3194723234015828E-3</c:v>
                </c:pt>
                <c:pt idx="985">
                  <c:v>3.3194701196237446E-3</c:v>
                </c:pt>
                <c:pt idx="986">
                  <c:v>3.3194613045416533E-3</c:v>
                </c:pt>
                <c:pt idx="987">
                  <c:v>3.3194546932608098E-3</c:v>
                </c:pt>
                <c:pt idx="988">
                  <c:v>3.3194502857548775E-3</c:v>
                </c:pt>
                <c:pt idx="989">
                  <c:v>3.3194458782606498E-3</c:v>
                </c:pt>
                <c:pt idx="990">
                  <c:v>3.3194436745179251E-3</c:v>
                </c:pt>
                <c:pt idx="991">
                  <c:v>3.3194326558481928E-3</c:v>
                </c:pt>
                <c:pt idx="992">
                  <c:v>3.3194304521230247E-3</c:v>
                </c:pt>
                <c:pt idx="993">
                  <c:v>3.3194260446814659E-3</c:v>
                </c:pt>
                <c:pt idx="994">
                  <c:v>3.3194238409650755E-3</c:v>
                </c:pt>
                <c:pt idx="995">
                  <c:v>3.3194150261287754E-3</c:v>
                </c:pt>
                <c:pt idx="996">
                  <c:v>3.3194106187281807E-3</c:v>
                </c:pt>
                <c:pt idx="997">
                  <c:v>3.3194084150322727E-3</c:v>
                </c:pt>
                <c:pt idx="998">
                  <c:v>3.3194040076492343E-3</c:v>
                </c:pt>
                <c:pt idx="999">
                  <c:v>3.3193996002778997E-3</c:v>
                </c:pt>
                <c:pt idx="1000">
                  <c:v>3.319392989242843E-3</c:v>
                </c:pt>
                <c:pt idx="1001">
                  <c:v>3.3193863782341191E-3</c:v>
                </c:pt>
                <c:pt idx="1002">
                  <c:v>3.3193819709095998E-3</c:v>
                </c:pt>
                <c:pt idx="1003">
                  <c:v>3.3193775635967844E-3</c:v>
                </c:pt>
                <c:pt idx="1004">
                  <c:v>3.3193709526495052E-3</c:v>
                </c:pt>
                <c:pt idx="1005">
                  <c:v>3.3193687490062638E-3</c:v>
                </c:pt>
                <c:pt idx="1006">
                  <c:v>3.3193643417285586E-3</c:v>
                </c:pt>
                <c:pt idx="1007">
                  <c:v>3.3193577308339452E-3</c:v>
                </c:pt>
                <c:pt idx="1008">
                  <c:v>3.3193533235854988E-3</c:v>
                </c:pt>
                <c:pt idx="1009">
                  <c:v>3.3193500181568445E-3</c:v>
                </c:pt>
                <c:pt idx="1010">
                  <c:v>3.3193412037126166E-3</c:v>
                </c:pt>
                <c:pt idx="1011">
                  <c:v>3.319339000108874E-3</c:v>
                </c:pt>
                <c:pt idx="1012">
                  <c:v>3.3193301857231627E-3</c:v>
                </c:pt>
                <c:pt idx="1013">
                  <c:v>3.3193257785478613E-3</c:v>
                </c:pt>
                <c:pt idx="1014">
                  <c:v>3.3193213713842628E-3</c:v>
                </c:pt>
                <c:pt idx="1015">
                  <c:v>3.3193169642323677E-3</c:v>
                </c:pt>
                <c:pt idx="1016">
                  <c:v>3.3193125570921758E-3</c:v>
                </c:pt>
                <c:pt idx="1017">
                  <c:v>3.3193059464038306E-3</c:v>
                </c:pt>
                <c:pt idx="1018">
                  <c:v>3.3193037428469003E-3</c:v>
                </c:pt>
                <c:pt idx="1019">
                  <c:v>3.3193015392928953E-3</c:v>
                </c:pt>
                <c:pt idx="1020">
                  <c:v>3.3192927251061342E-3</c:v>
                </c:pt>
                <c:pt idx="1021">
                  <c:v>3.3192861144967826E-3</c:v>
                </c:pt>
                <c:pt idx="1022">
                  <c:v>3.3192795039137619E-3</c:v>
                </c:pt>
                <c:pt idx="1023">
                  <c:v>3.3192773003919403E-3</c:v>
                </c:pt>
                <c:pt idx="1024">
                  <c:v>3.3192706898440274E-3</c:v>
                </c:pt>
                <c:pt idx="1025">
                  <c:v>3.3192662828267134E-3</c:v>
                </c:pt>
                <c:pt idx="1026">
                  <c:v>3.319264079322445E-3</c:v>
                </c:pt>
                <c:pt idx="1027">
                  <c:v>3.3192574688271936E-3</c:v>
                </c:pt>
                <c:pt idx="1028">
                  <c:v>3.3192508583582718E-3</c:v>
                </c:pt>
                <c:pt idx="1029">
                  <c:v>3.3192464513936183E-3</c:v>
                </c:pt>
                <c:pt idx="1030">
                  <c:v>3.31924424791568E-3</c:v>
                </c:pt>
                <c:pt idx="1031">
                  <c:v>3.3192398409685802E-3</c:v>
                </c:pt>
                <c:pt idx="1032">
                  <c:v>3.3192310271094871E-3</c:v>
                </c:pt>
                <c:pt idx="1033">
                  <c:v>3.3192288236520277E-3</c:v>
                </c:pt>
                <c:pt idx="1034">
                  <c:v>3.3192244167458852E-3</c:v>
                </c:pt>
                <c:pt idx="1035">
                  <c:v>3.3192222132972021E-3</c:v>
                </c:pt>
                <c:pt idx="1036">
                  <c:v>3.3192111960976696E-3</c:v>
                </c:pt>
                <c:pt idx="1037">
                  <c:v>3.3192111960976696E-3</c:v>
                </c:pt>
                <c:pt idx="1038">
                  <c:v>3.3192045858130553E-3</c:v>
                </c:pt>
                <c:pt idx="1039">
                  <c:v>3.3192001789712736E-3</c:v>
                </c:pt>
                <c:pt idx="1040">
                  <c:v>3.3191935687305412E-3</c:v>
                </c:pt>
                <c:pt idx="1041">
                  <c:v>3.3191913653228145E-3</c:v>
                </c:pt>
                <c:pt idx="1042">
                  <c:v>3.3191869585161371E-3</c:v>
                </c:pt>
                <c:pt idx="1043">
                  <c:v>3.3191847551171864E-3</c:v>
                </c:pt>
                <c:pt idx="1044">
                  <c:v>3.3191748398581113E-3</c:v>
                </c:pt>
                <c:pt idx="1045">
                  <c:v>3.3191748398581113E-3</c:v>
                </c:pt>
                <c:pt idx="1046">
                  <c:v>3.3191660263442208E-3</c:v>
                </c:pt>
                <c:pt idx="1047">
                  <c:v>3.3191638229730612E-3</c:v>
                </c:pt>
                <c:pt idx="1048">
                  <c:v>3.3191572128771344E-3</c:v>
                </c:pt>
                <c:pt idx="1049">
                  <c:v>3.319152806161144E-3</c:v>
                </c:pt>
                <c:pt idx="1050">
                  <c:v>3.3191483994568544E-3</c:v>
                </c:pt>
                <c:pt idx="1051">
                  <c:v>3.3191483994568544E-3</c:v>
                </c:pt>
                <c:pt idx="1052">
                  <c:v>3.3191439927642659E-3</c:v>
                </c:pt>
                <c:pt idx="1053">
                  <c:v>3.3191417894223594E-3</c:v>
                </c:pt>
                <c:pt idx="1054">
                  <c:v>3.3191329760839873E-3</c:v>
                </c:pt>
                <c:pt idx="1055">
                  <c:v>3.3191307727567071E-3</c:v>
                </c:pt>
                <c:pt idx="1056">
                  <c:v>3.3191285694323526E-3</c:v>
                </c:pt>
                <c:pt idx="1057">
                  <c:v>3.3191197561641857E-3</c:v>
                </c:pt>
                <c:pt idx="1058">
                  <c:v>3.3191153495476544E-3</c:v>
                </c:pt>
                <c:pt idx="1059">
                  <c:v>3.3191197561641857E-3</c:v>
                </c:pt>
                <c:pt idx="1060">
                  <c:v>3.319113146243776E-3</c:v>
                </c:pt>
                <c:pt idx="1061">
                  <c:v>3.3191087396447954E-3</c:v>
                </c:pt>
                <c:pt idx="1062">
                  <c:v>3.3191043330575154E-3</c:v>
                </c:pt>
                <c:pt idx="1063">
                  <c:v>3.3190999264819361E-3</c:v>
                </c:pt>
                <c:pt idx="1064">
                  <c:v>3.3190933166405067E-3</c:v>
                </c:pt>
                <c:pt idx="1065">
                  <c:v>3.3190867068254026E-3</c:v>
                </c:pt>
                <c:pt idx="1066">
                  <c:v>3.3190823002966258E-3</c:v>
                </c:pt>
                <c:pt idx="1067">
                  <c:v>3.3190845035595516E-3</c:v>
                </c:pt>
                <c:pt idx="1068">
                  <c:v>3.3190800970366251E-3</c:v>
                </c:pt>
                <c:pt idx="1069">
                  <c:v>3.3190734872741742E-3</c:v>
                </c:pt>
                <c:pt idx="1070">
                  <c:v>3.3190734872741742E-3</c:v>
                </c:pt>
                <c:pt idx="1071">
                  <c:v>3.3190646742985237E-3</c:v>
                </c:pt>
                <c:pt idx="1072">
                  <c:v>3.3190668775380486E-3</c:v>
                </c:pt>
                <c:pt idx="1073">
                  <c:v>3.3190602678282487E-3</c:v>
                </c:pt>
                <c:pt idx="1074">
                  <c:v>3.3190580645974994E-3</c:v>
                </c:pt>
                <c:pt idx="1075">
                  <c:v>3.3190558613696748E-3</c:v>
                </c:pt>
                <c:pt idx="1076">
                  <c:v>3.3190492517037509E-3</c:v>
                </c:pt>
                <c:pt idx="1077">
                  <c:v>3.3190448452744266E-3</c:v>
                </c:pt>
                <c:pt idx="1078">
                  <c:v>3.3190426420641518E-3</c:v>
                </c:pt>
                <c:pt idx="1079">
                  <c:v>3.3190382356523785E-3</c:v>
                </c:pt>
                <c:pt idx="1080">
                  <c:v>3.3190360324508788E-3</c:v>
                </c:pt>
                <c:pt idx="1081">
                  <c:v>3.3190338292523043E-3</c:v>
                </c:pt>
                <c:pt idx="1082">
                  <c:v>3.3190294228639303E-3</c:v>
                </c:pt>
                <c:pt idx="1083">
                  <c:v>3.3190272196741309E-3</c:v>
                </c:pt>
                <c:pt idx="1084">
                  <c:v>3.3190228133033067E-3</c:v>
                </c:pt>
                <c:pt idx="1085">
                  <c:v>3.3190206101222828E-3</c:v>
                </c:pt>
                <c:pt idx="1086">
                  <c:v>3.3190162037690083E-3</c:v>
                </c:pt>
                <c:pt idx="1087">
                  <c:v>3.3190162037690083E-3</c:v>
                </c:pt>
                <c:pt idx="1088">
                  <c:v>3.3190140005967587E-3</c:v>
                </c:pt>
                <c:pt idx="1089">
                  <c:v>3.3190051879370087E-3</c:v>
                </c:pt>
                <c:pt idx="1090">
                  <c:v>3.3190029847793841E-3</c:v>
                </c:pt>
                <c:pt idx="1091">
                  <c:v>3.3189974768981175E-3</c:v>
                </c:pt>
                <c:pt idx="1092">
                  <c:v>3.3189952737507295E-3</c:v>
                </c:pt>
                <c:pt idx="1093">
                  <c:v>3.3189908674647289E-3</c:v>
                </c:pt>
                <c:pt idx="1094">
                  <c:v>3.3189886643261155E-3</c:v>
                </c:pt>
                <c:pt idx="1095">
                  <c:v>3.3189886643261155E-3</c:v>
                </c:pt>
                <c:pt idx="1096">
                  <c:v>3.3189820549278251E-3</c:v>
                </c:pt>
                <c:pt idx="1097">
                  <c:v>3.3189776486769224E-3</c:v>
                </c:pt>
                <c:pt idx="1098">
                  <c:v>3.3189754455558583E-3</c:v>
                </c:pt>
                <c:pt idx="1099">
                  <c:v>3.3189754455558583E-3</c:v>
                </c:pt>
                <c:pt idx="1100">
                  <c:v>3.3189710393225049E-3</c:v>
                </c:pt>
                <c:pt idx="1101">
                  <c:v>3.3189666331008504E-3</c:v>
                </c:pt>
                <c:pt idx="1102">
                  <c:v>3.3189600237903049E-3</c:v>
                </c:pt>
                <c:pt idx="1103">
                  <c:v>3.3189600237903049E-3</c:v>
                </c:pt>
                <c:pt idx="1104">
                  <c:v>3.3189578206926393E-3</c:v>
                </c:pt>
                <c:pt idx="1105">
                  <c:v>3.3189534145060835E-3</c:v>
                </c:pt>
                <c:pt idx="1106">
                  <c:v>3.318951211417192E-3</c:v>
                </c:pt>
                <c:pt idx="1107">
                  <c:v>3.3189490083312258E-3</c:v>
                </c:pt>
                <c:pt idx="1108">
                  <c:v>3.318944602168067E-3</c:v>
                </c:pt>
                <c:pt idx="1109">
                  <c:v>3.318944602168067E-3</c:v>
                </c:pt>
                <c:pt idx="1110">
                  <c:v>3.3189335868113543E-3</c:v>
                </c:pt>
                <c:pt idx="1111">
                  <c:v>3.3189335868113543E-3</c:v>
                </c:pt>
                <c:pt idx="1112">
                  <c:v>3.3189335868113543E-3</c:v>
                </c:pt>
                <c:pt idx="1113">
                  <c:v>3.3189247745786291E-3</c:v>
                </c:pt>
                <c:pt idx="1114">
                  <c:v>3.3189247745786291E-3</c:v>
                </c:pt>
                <c:pt idx="1115">
                  <c:v>3.3189225715277593E-3</c:v>
                </c:pt>
                <c:pt idx="1116">
                  <c:v>3.3189203684798143E-3</c:v>
                </c:pt>
                <c:pt idx="1117">
                  <c:v>3.3189181654347949E-3</c:v>
                </c:pt>
                <c:pt idx="1118">
                  <c:v>3.3189137593535286E-3</c:v>
                </c:pt>
                <c:pt idx="1119">
                  <c:v>3.3189115563172825E-3</c:v>
                </c:pt>
                <c:pt idx="1120">
                  <c:v>3.3189093532839608E-3</c:v>
                </c:pt>
                <c:pt idx="1121">
                  <c:v>3.318904947226092E-3</c:v>
                </c:pt>
                <c:pt idx="1122">
                  <c:v>3.3189005411799217E-3</c:v>
                </c:pt>
                <c:pt idx="1123">
                  <c:v>3.3188961351454504E-3</c:v>
                </c:pt>
                <c:pt idx="1124">
                  <c:v>3.3188939321326014E-3</c:v>
                </c:pt>
                <c:pt idx="1125">
                  <c:v>3.3188895261156777E-3</c:v>
                </c:pt>
                <c:pt idx="1126">
                  <c:v>3.3188873231116025E-3</c:v>
                </c:pt>
                <c:pt idx="1127">
                  <c:v>3.3188895261156777E-3</c:v>
                </c:pt>
                <c:pt idx="1128">
                  <c:v>3.3188873231116025E-3</c:v>
                </c:pt>
                <c:pt idx="1129">
                  <c:v>3.3188807141169251E-3</c:v>
                </c:pt>
                <c:pt idx="1130">
                  <c:v>3.3188807141169251E-3</c:v>
                </c:pt>
                <c:pt idx="1131">
                  <c:v>3.3188763081350965E-3</c:v>
                </c:pt>
                <c:pt idx="1132">
                  <c:v>3.3188719021649661E-3</c:v>
                </c:pt>
                <c:pt idx="1133">
                  <c:v>3.3188696991842881E-3</c:v>
                </c:pt>
                <c:pt idx="1134">
                  <c:v>3.3188652932317048E-3</c:v>
                </c:pt>
                <c:pt idx="1135">
                  <c:v>3.3188652932317048E-3</c:v>
                </c:pt>
                <c:pt idx="1136">
                  <c:v>3.3188630902598001E-3</c:v>
                </c:pt>
                <c:pt idx="1137">
                  <c:v>3.3188564813616339E-3</c:v>
                </c:pt>
                <c:pt idx="1138">
                  <c:v>3.3188564813616339E-3</c:v>
                </c:pt>
                <c:pt idx="1139">
                  <c:v>3.3188542784014273E-3</c:v>
                </c:pt>
                <c:pt idx="1140">
                  <c:v>3.3188498724897875E-3</c:v>
                </c:pt>
                <c:pt idx="1141">
                  <c:v>3.3188454665898461E-3</c:v>
                </c:pt>
                <c:pt idx="1142">
                  <c:v>3.3188432636442624E-3</c:v>
                </c:pt>
                <c:pt idx="1143">
                  <c:v>3.3188410607016029E-3</c:v>
                </c:pt>
                <c:pt idx="1144">
                  <c:v>3.3188388577618678E-3</c:v>
                </c:pt>
                <c:pt idx="1145">
                  <c:v>3.3188344518911713E-3</c:v>
                </c:pt>
                <c:pt idx="1146">
                  <c:v>3.3188344518911713E-3</c:v>
                </c:pt>
                <c:pt idx="1147">
                  <c:v>3.3188300460321725E-3</c:v>
                </c:pt>
                <c:pt idx="1148">
                  <c:v>3.3188300460321725E-3</c:v>
                </c:pt>
                <c:pt idx="1149">
                  <c:v>3.3188245387248743E-3</c:v>
                </c:pt>
                <c:pt idx="1150">
                  <c:v>3.3188223358070726E-3</c:v>
                </c:pt>
                <c:pt idx="1151">
                  <c:v>3.3188179299802425E-3</c:v>
                </c:pt>
                <c:pt idx="1152">
                  <c:v>3.3188157270712141E-3</c:v>
                </c:pt>
                <c:pt idx="1153">
                  <c:v>3.3188135241651109E-3</c:v>
                </c:pt>
                <c:pt idx="1154">
                  <c:v>3.3188091183616762E-3</c:v>
                </c:pt>
                <c:pt idx="1155">
                  <c:v>3.3188091183616762E-3</c:v>
                </c:pt>
                <c:pt idx="1156">
                  <c:v>3.3188047125699395E-3</c:v>
                </c:pt>
                <c:pt idx="1157">
                  <c:v>3.3188025096784575E-3</c:v>
                </c:pt>
                <c:pt idx="1158">
                  <c:v>3.3187981039042667E-3</c:v>
                </c:pt>
                <c:pt idx="1159">
                  <c:v>3.3187981039042667E-3</c:v>
                </c:pt>
                <c:pt idx="1160">
                  <c:v>3.3187981039042667E-3</c:v>
                </c:pt>
                <c:pt idx="1161">
                  <c:v>3.318793698141774E-3</c:v>
                </c:pt>
                <c:pt idx="1162">
                  <c:v>3.3187914952649143E-3</c:v>
                </c:pt>
                <c:pt idx="1163">
                  <c:v>3.3187892923909786E-3</c:v>
                </c:pt>
                <c:pt idx="1164">
                  <c:v>3.3187870895199671E-3</c:v>
                </c:pt>
                <c:pt idx="1165">
                  <c:v>3.3187848866518799E-3</c:v>
                </c:pt>
                <c:pt idx="1166">
                  <c:v>3.3187826837867175E-3</c:v>
                </c:pt>
                <c:pt idx="1167">
                  <c:v>3.318780480924479E-3</c:v>
                </c:pt>
                <c:pt idx="1168">
                  <c:v>3.3187760752087761E-3</c:v>
                </c:pt>
                <c:pt idx="1169">
                  <c:v>3.3187760752087761E-3</c:v>
                </c:pt>
                <c:pt idx="1170">
                  <c:v>3.3187716695047696E-3</c:v>
                </c:pt>
                <c:pt idx="1171">
                  <c:v>3.31876726381246E-3</c:v>
                </c:pt>
                <c:pt idx="1172">
                  <c:v>3.318765060970692E-3</c:v>
                </c:pt>
                <c:pt idx="1173">
                  <c:v>3.318765060970692E-3</c:v>
                </c:pt>
                <c:pt idx="1174">
                  <c:v>3.318762858131848E-3</c:v>
                </c:pt>
                <c:pt idx="1175">
                  <c:v>3.3187584524629337E-3</c:v>
                </c:pt>
                <c:pt idx="1176">
                  <c:v>3.3187562496328625E-3</c:v>
                </c:pt>
                <c:pt idx="1177">
                  <c:v>3.3187540468057157E-3</c:v>
                </c:pt>
                <c:pt idx="1178">
                  <c:v>3.3187540468057157E-3</c:v>
                </c:pt>
                <c:pt idx="1179">
                  <c:v>3.3187518439814932E-3</c:v>
                </c:pt>
                <c:pt idx="1180">
                  <c:v>3.3187474383418207E-3</c:v>
                </c:pt>
                <c:pt idx="1181">
                  <c:v>3.3187430327138454E-3</c:v>
                </c:pt>
                <c:pt idx="1182">
                  <c:v>3.3187452355263707E-3</c:v>
                </c:pt>
                <c:pt idx="1183">
                  <c:v>3.318740829904244E-3</c:v>
                </c:pt>
                <c:pt idx="1184">
                  <c:v>3.3187386270975673E-3</c:v>
                </c:pt>
                <c:pt idx="1185">
                  <c:v>3.3187386270975673E-3</c:v>
                </c:pt>
                <c:pt idx="1186">
                  <c:v>3.3187320186950811E-3</c:v>
                </c:pt>
                <c:pt idx="1187">
                  <c:v>3.3187298159001008E-3</c:v>
                </c:pt>
                <c:pt idx="1188">
                  <c:v>3.3187276131080444E-3</c:v>
                </c:pt>
                <c:pt idx="1189">
                  <c:v>3.3187276131080444E-3</c:v>
                </c:pt>
                <c:pt idx="1190">
                  <c:v>3.3187276131080444E-3</c:v>
                </c:pt>
                <c:pt idx="1191">
                  <c:v>3.3187254103189123E-3</c:v>
                </c:pt>
                <c:pt idx="1192">
                  <c:v>3.3187276131080444E-3</c:v>
                </c:pt>
                <c:pt idx="1193">
                  <c:v>3.3187210047494211E-3</c:v>
                </c:pt>
                <c:pt idx="1194">
                  <c:v>3.3187143964171157E-3</c:v>
                </c:pt>
                <c:pt idx="1195">
                  <c:v>3.3187143964171157E-3</c:v>
                </c:pt>
                <c:pt idx="1196">
                  <c:v>3.3187121936455286E-3</c:v>
                </c:pt>
                <c:pt idx="1197">
                  <c:v>3.3187121936455286E-3</c:v>
                </c:pt>
                <c:pt idx="1198">
                  <c:v>3.3187099908768658E-3</c:v>
                </c:pt>
                <c:pt idx="1199">
                  <c:v>3.318703382588422E-3</c:v>
                </c:pt>
                <c:pt idx="1200">
                  <c:v>3.3187077881111273E-3</c:v>
                </c:pt>
                <c:pt idx="1201">
                  <c:v>3.318701179831456E-3</c:v>
                </c:pt>
                <c:pt idx="1202">
                  <c:v>3.318701179831456E-3</c:v>
                </c:pt>
                <c:pt idx="1203">
                  <c:v>3.3186989770774143E-3</c:v>
                </c:pt>
                <c:pt idx="1204">
                  <c:v>3.3186989770774143E-3</c:v>
                </c:pt>
                <c:pt idx="1205">
                  <c:v>3.3186967743262961E-3</c:v>
                </c:pt>
                <c:pt idx="1206">
                  <c:v>3.3186923688328322E-3</c:v>
                </c:pt>
                <c:pt idx="1207">
                  <c:v>3.3186879633510646E-3</c:v>
                </c:pt>
                <c:pt idx="1208">
                  <c:v>3.3186923688328322E-3</c:v>
                </c:pt>
                <c:pt idx="1209">
                  <c:v>3.3186901660904864E-3</c:v>
                </c:pt>
                <c:pt idx="1210">
                  <c:v>3.318685760614567E-3</c:v>
                </c:pt>
                <c:pt idx="1211">
                  <c:v>3.3186835578809934E-3</c:v>
                </c:pt>
                <c:pt idx="1212">
                  <c:v>3.3186835578809934E-3</c:v>
                </c:pt>
                <c:pt idx="1213">
                  <c:v>3.3186835578809934E-3</c:v>
                </c:pt>
                <c:pt idx="1214">
                  <c:v>3.318679152422619E-3</c:v>
                </c:pt>
                <c:pt idx="1215">
                  <c:v>3.3186769496978178E-3</c:v>
                </c:pt>
                <c:pt idx="1216">
                  <c:v>3.3186747469759405E-3</c:v>
                </c:pt>
                <c:pt idx="1217">
                  <c:v>3.3186747469759405E-3</c:v>
                </c:pt>
                <c:pt idx="1218">
                  <c:v>3.3186747469759405E-3</c:v>
                </c:pt>
                <c:pt idx="1219">
                  <c:v>3.3186747469759405E-3</c:v>
                </c:pt>
                <c:pt idx="1220">
                  <c:v>3.318670341540958E-3</c:v>
                </c:pt>
                <c:pt idx="1221">
                  <c:v>3.318670341540958E-3</c:v>
                </c:pt>
                <c:pt idx="1222">
                  <c:v>3.3186681388278527E-3</c:v>
                </c:pt>
                <c:pt idx="1223">
                  <c:v>3.3186637334104148E-3</c:v>
                </c:pt>
                <c:pt idx="1224">
                  <c:v>3.3186681388278527E-3</c:v>
                </c:pt>
                <c:pt idx="1225">
                  <c:v>3.3186637334104148E-3</c:v>
                </c:pt>
                <c:pt idx="1226">
                  <c:v>3.3186615307060816E-3</c:v>
                </c:pt>
                <c:pt idx="1227">
                  <c:v>3.3186571253061873E-3</c:v>
                </c:pt>
                <c:pt idx="1228">
                  <c:v>3.3186516185727674E-3</c:v>
                </c:pt>
                <c:pt idx="1229">
                  <c:v>3.3186549226106262E-3</c:v>
                </c:pt>
                <c:pt idx="1230">
                  <c:v>3.3186516185727674E-3</c:v>
                </c:pt>
                <c:pt idx="1231">
                  <c:v>3.3186494158845164E-3</c:v>
                </c:pt>
                <c:pt idx="1232">
                  <c:v>3.3186450105167856E-3</c:v>
                </c:pt>
                <c:pt idx="1233">
                  <c:v>3.3186450105167856E-3</c:v>
                </c:pt>
                <c:pt idx="1234">
                  <c:v>3.3186450105167856E-3</c:v>
                </c:pt>
                <c:pt idx="1235">
                  <c:v>3.3186450105167856E-3</c:v>
                </c:pt>
                <c:pt idx="1236">
                  <c:v>3.3186406051607512E-3</c:v>
                </c:pt>
                <c:pt idx="1237">
                  <c:v>3.3186339971486298E-3</c:v>
                </c:pt>
                <c:pt idx="1238">
                  <c:v>3.3186361998164124E-3</c:v>
                </c:pt>
                <c:pt idx="1239">
                  <c:v>3.3186339971486298E-3</c:v>
                </c:pt>
                <c:pt idx="1240">
                  <c:v>3.3186339971486298E-3</c:v>
                </c:pt>
                <c:pt idx="1241">
                  <c:v>3.3186317944837703E-3</c:v>
                </c:pt>
                <c:pt idx="1242">
                  <c:v>3.3186317944837703E-3</c:v>
                </c:pt>
                <c:pt idx="1243">
                  <c:v>3.3186317944837703E-3</c:v>
                </c:pt>
                <c:pt idx="1244">
                  <c:v>3.3186251865067354E-3</c:v>
                </c:pt>
                <c:pt idx="1245">
                  <c:v>3.3186251865067354E-3</c:v>
                </c:pt>
                <c:pt idx="1246">
                  <c:v>3.3186229838535713E-3</c:v>
                </c:pt>
                <c:pt idx="1247">
                  <c:v>3.3186207812033316E-3</c:v>
                </c:pt>
                <c:pt idx="1248">
                  <c:v>3.3186207812033316E-3</c:v>
                </c:pt>
                <c:pt idx="1249">
                  <c:v>3.3186207812033316E-3</c:v>
                </c:pt>
                <c:pt idx="1250">
                  <c:v>3.3186185785560153E-3</c:v>
                </c:pt>
                <c:pt idx="1251">
                  <c:v>3.3186185785560153E-3</c:v>
                </c:pt>
                <c:pt idx="1252">
                  <c:v>3.3186119706316115E-3</c:v>
                </c:pt>
                <c:pt idx="1253">
                  <c:v>3.3186119706316115E-3</c:v>
                </c:pt>
                <c:pt idx="1254">
                  <c:v>3.3186097679959907E-3</c:v>
                </c:pt>
                <c:pt idx="1255">
                  <c:v>3.3186097679959907E-3</c:v>
                </c:pt>
                <c:pt idx="1256">
                  <c:v>3.3186075653632943E-3</c:v>
                </c:pt>
                <c:pt idx="1257">
                  <c:v>3.3186075653632943E-3</c:v>
                </c:pt>
                <c:pt idx="1258">
                  <c:v>3.3186075653632943E-3</c:v>
                </c:pt>
                <c:pt idx="1259">
                  <c:v>3.3186053627335217E-3</c:v>
                </c:pt>
                <c:pt idx="1260">
                  <c:v>3.318603160106673E-3</c:v>
                </c:pt>
                <c:pt idx="1261">
                  <c:v>3.3185987548617468E-3</c:v>
                </c:pt>
                <c:pt idx="1262">
                  <c:v>3.3185987548617468E-3</c:v>
                </c:pt>
                <c:pt idx="1263">
                  <c:v>3.3185987548617468E-3</c:v>
                </c:pt>
                <c:pt idx="1264">
                  <c:v>3.3185965522436701E-3</c:v>
                </c:pt>
                <c:pt idx="1265">
                  <c:v>3.3185965522436701E-3</c:v>
                </c:pt>
                <c:pt idx="1266">
                  <c:v>3.3185943496285165E-3</c:v>
                </c:pt>
                <c:pt idx="1267">
                  <c:v>3.3185943496285165E-3</c:v>
                </c:pt>
                <c:pt idx="1268">
                  <c:v>3.3185943496285165E-3</c:v>
                </c:pt>
                <c:pt idx="1269">
                  <c:v>3.3185943496285165E-3</c:v>
                </c:pt>
                <c:pt idx="1270">
                  <c:v>3.3185899444069808E-3</c:v>
                </c:pt>
                <c:pt idx="1271">
                  <c:v>3.3185877418005993E-3</c:v>
                </c:pt>
                <c:pt idx="1272">
                  <c:v>3.3185877418005993E-3</c:v>
                </c:pt>
                <c:pt idx="1273">
                  <c:v>3.3185855391971407E-3</c:v>
                </c:pt>
                <c:pt idx="1274">
                  <c:v>3.3185855391971407E-3</c:v>
                </c:pt>
                <c:pt idx="1275">
                  <c:v>3.3185855391971407E-3</c:v>
                </c:pt>
                <c:pt idx="1276">
                  <c:v>3.3185811339989961E-3</c:v>
                </c:pt>
                <c:pt idx="1277">
                  <c:v>3.3185811339989961E-3</c:v>
                </c:pt>
                <c:pt idx="1278">
                  <c:v>3.3185811339989961E-3</c:v>
                </c:pt>
                <c:pt idx="1279">
                  <c:v>3.3185855391971407E-3</c:v>
                </c:pt>
                <c:pt idx="1280">
                  <c:v>3.31857893140431E-3</c:v>
                </c:pt>
                <c:pt idx="1281">
                  <c:v>3.31857893140431E-3</c:v>
                </c:pt>
                <c:pt idx="1282">
                  <c:v>3.31857893140431E-3</c:v>
                </c:pt>
                <c:pt idx="1283">
                  <c:v>3.3185767288125469E-3</c:v>
                </c:pt>
                <c:pt idx="1284">
                  <c:v>3.3185767288125469E-3</c:v>
                </c:pt>
                <c:pt idx="1285">
                  <c:v>3.3185723236377924E-3</c:v>
                </c:pt>
                <c:pt idx="1286">
                  <c:v>3.3185723236377924E-3</c:v>
                </c:pt>
                <c:pt idx="1287">
                  <c:v>3.3185701210548006E-3</c:v>
                </c:pt>
                <c:pt idx="1288">
                  <c:v>3.3185701210548006E-3</c:v>
                </c:pt>
                <c:pt idx="1289">
                  <c:v>3.3185679184747326E-3</c:v>
                </c:pt>
                <c:pt idx="1290">
                  <c:v>3.3185679184747326E-3</c:v>
                </c:pt>
                <c:pt idx="1291">
                  <c:v>3.3185635133233683E-3</c:v>
                </c:pt>
                <c:pt idx="1292">
                  <c:v>3.3185657158975885E-3</c:v>
                </c:pt>
                <c:pt idx="1293">
                  <c:v>3.3185635133233683E-3</c:v>
                </c:pt>
                <c:pt idx="1294">
                  <c:v>3.3185591081836994E-3</c:v>
                </c:pt>
                <c:pt idx="1295">
                  <c:v>3.3185635133233683E-3</c:v>
                </c:pt>
                <c:pt idx="1296">
                  <c:v>3.3185613107520719E-3</c:v>
                </c:pt>
                <c:pt idx="1297">
                  <c:v>3.3185613107520719E-3</c:v>
                </c:pt>
                <c:pt idx="1298">
                  <c:v>3.3185635133233683E-3</c:v>
                </c:pt>
                <c:pt idx="1299">
                  <c:v>3.3185591081836994E-3</c:v>
                </c:pt>
                <c:pt idx="1300">
                  <c:v>3.3185591081836994E-3</c:v>
                </c:pt>
                <c:pt idx="1301">
                  <c:v>3.3185569056182504E-3</c:v>
                </c:pt>
                <c:pt idx="1302">
                  <c:v>3.3185591081836994E-3</c:v>
                </c:pt>
                <c:pt idx="1303">
                  <c:v>3.3185591081836994E-3</c:v>
                </c:pt>
                <c:pt idx="1304">
                  <c:v>3.3185569056182504E-3</c:v>
                </c:pt>
                <c:pt idx="1305">
                  <c:v>3.3185525004961235E-3</c:v>
                </c:pt>
                <c:pt idx="1306">
                  <c:v>3.3185525004961235E-3</c:v>
                </c:pt>
                <c:pt idx="1307">
                  <c:v>3.3185525004961235E-3</c:v>
                </c:pt>
                <c:pt idx="1308">
                  <c:v>3.3185502979394457E-3</c:v>
                </c:pt>
                <c:pt idx="1309">
                  <c:v>3.3185525004961235E-3</c:v>
                </c:pt>
                <c:pt idx="1310">
                  <c:v>3.3185525004961235E-3</c:v>
                </c:pt>
                <c:pt idx="1311">
                  <c:v>3.3185547030557252E-3</c:v>
                </c:pt>
                <c:pt idx="1312">
                  <c:v>3.3185502979394457E-3</c:v>
                </c:pt>
                <c:pt idx="1313">
                  <c:v>3.3185480953856913E-3</c:v>
                </c:pt>
                <c:pt idx="1314">
                  <c:v>3.3185480953856913E-3</c:v>
                </c:pt>
                <c:pt idx="1315">
                  <c:v>3.3185458928348607E-3</c:v>
                </c:pt>
                <c:pt idx="1316">
                  <c:v>3.3185458928348607E-3</c:v>
                </c:pt>
                <c:pt idx="1317">
                  <c:v>3.3185436902869541E-3</c:v>
                </c:pt>
                <c:pt idx="1318">
                  <c:v>3.3185436902869541E-3</c:v>
                </c:pt>
                <c:pt idx="1319">
                  <c:v>3.3185458928348607E-3</c:v>
                </c:pt>
                <c:pt idx="1320">
                  <c:v>3.3185414877419709E-3</c:v>
                </c:pt>
                <c:pt idx="1321">
                  <c:v>3.318539285199912E-3</c:v>
                </c:pt>
                <c:pt idx="1322">
                  <c:v>3.3185414877419709E-3</c:v>
                </c:pt>
                <c:pt idx="1323">
                  <c:v>3.3185414877419709E-3</c:v>
                </c:pt>
                <c:pt idx="1324">
                  <c:v>3.318539285199912E-3</c:v>
                </c:pt>
                <c:pt idx="1325">
                  <c:v>3.318539285199912E-3</c:v>
                </c:pt>
                <c:pt idx="1326">
                  <c:v>3.318539285199912E-3</c:v>
                </c:pt>
                <c:pt idx="1327">
                  <c:v>3.318539285199912E-3</c:v>
                </c:pt>
                <c:pt idx="1328">
                  <c:v>3.318539285199912E-3</c:v>
                </c:pt>
                <c:pt idx="1329">
                  <c:v>3.3185370826607765E-3</c:v>
                </c:pt>
                <c:pt idx="1330">
                  <c:v>3.3185348801245645E-3</c:v>
                </c:pt>
                <c:pt idx="1331">
                  <c:v>3.318532677591276E-3</c:v>
                </c:pt>
                <c:pt idx="1332">
                  <c:v>3.3185304750609113E-3</c:v>
                </c:pt>
                <c:pt idx="1333">
                  <c:v>3.318532677591276E-3</c:v>
                </c:pt>
                <c:pt idx="1334">
                  <c:v>3.318532677591276E-3</c:v>
                </c:pt>
                <c:pt idx="1335">
                  <c:v>3.3185282725334705E-3</c:v>
                </c:pt>
                <c:pt idx="1336">
                  <c:v>3.318532677591276E-3</c:v>
                </c:pt>
                <c:pt idx="1337">
                  <c:v>3.3185304750609113E-3</c:v>
                </c:pt>
                <c:pt idx="1338">
                  <c:v>3.3185238674873592E-3</c:v>
                </c:pt>
                <c:pt idx="1339">
                  <c:v>3.3185304750609113E-3</c:v>
                </c:pt>
                <c:pt idx="1340">
                  <c:v>3.3185282725334705E-3</c:v>
                </c:pt>
                <c:pt idx="1341">
                  <c:v>3.3185282725334705E-3</c:v>
                </c:pt>
                <c:pt idx="1342">
                  <c:v>3.3185260700089531E-3</c:v>
                </c:pt>
                <c:pt idx="1343">
                  <c:v>3.3185260700089531E-3</c:v>
                </c:pt>
                <c:pt idx="1344">
                  <c:v>3.3185260700089531E-3</c:v>
                </c:pt>
                <c:pt idx="1345">
                  <c:v>3.31852166496869E-3</c:v>
                </c:pt>
                <c:pt idx="1346">
                  <c:v>3.3185238674873592E-3</c:v>
                </c:pt>
                <c:pt idx="1347">
                  <c:v>3.31852166496869E-3</c:v>
                </c:pt>
                <c:pt idx="1348">
                  <c:v>3.31852166496869E-3</c:v>
                </c:pt>
                <c:pt idx="1349">
                  <c:v>3.3185194624529434E-3</c:v>
                </c:pt>
                <c:pt idx="1350">
                  <c:v>3.3185194624529434E-3</c:v>
                </c:pt>
                <c:pt idx="1351">
                  <c:v>3.3185150574302213E-3</c:v>
                </c:pt>
                <c:pt idx="1352">
                  <c:v>3.3185172599401206E-3</c:v>
                </c:pt>
                <c:pt idx="1353">
                  <c:v>3.3185172599401206E-3</c:v>
                </c:pt>
                <c:pt idx="1354">
                  <c:v>3.3185150574302213E-3</c:v>
                </c:pt>
                <c:pt idx="1355">
                  <c:v>3.3185172599401206E-3</c:v>
                </c:pt>
                <c:pt idx="1356">
                  <c:v>3.3185150574302213E-3</c:v>
                </c:pt>
                <c:pt idx="1357">
                  <c:v>3.3185128549232459E-3</c:v>
                </c:pt>
                <c:pt idx="1358">
                  <c:v>3.3185128549232459E-3</c:v>
                </c:pt>
                <c:pt idx="1359">
                  <c:v>3.3185128549232459E-3</c:v>
                </c:pt>
                <c:pt idx="1360">
                  <c:v>3.3185128549232459E-3</c:v>
                </c:pt>
                <c:pt idx="1361">
                  <c:v>3.3185084499180654E-3</c:v>
                </c:pt>
                <c:pt idx="1362">
                  <c:v>3.3185128549232459E-3</c:v>
                </c:pt>
                <c:pt idx="1363">
                  <c:v>3.3185062474198608E-3</c:v>
                </c:pt>
                <c:pt idx="1364">
                  <c:v>3.3185062474198608E-3</c:v>
                </c:pt>
                <c:pt idx="1365">
                  <c:v>3.3185040449245804E-3</c:v>
                </c:pt>
                <c:pt idx="1366">
                  <c:v>3.3185062474198608E-3</c:v>
                </c:pt>
                <c:pt idx="1367">
                  <c:v>3.3185040449245804E-3</c:v>
                </c:pt>
                <c:pt idx="1368">
                  <c:v>3.3185040449245804E-3</c:v>
                </c:pt>
                <c:pt idx="1369">
                  <c:v>3.3185040449245804E-3</c:v>
                </c:pt>
                <c:pt idx="1370">
                  <c:v>3.3185018424322231E-3</c:v>
                </c:pt>
                <c:pt idx="1371">
                  <c:v>3.3185040449245804E-3</c:v>
                </c:pt>
                <c:pt idx="1372">
                  <c:v>3.3185018424322231E-3</c:v>
                </c:pt>
                <c:pt idx="1373">
                  <c:v>3.3184974374562788E-3</c:v>
                </c:pt>
                <c:pt idx="1374">
                  <c:v>3.3184996399427888E-3</c:v>
                </c:pt>
                <c:pt idx="1375">
                  <c:v>3.3184996399427888E-3</c:v>
                </c:pt>
                <c:pt idx="1376">
                  <c:v>3.3184996399427888E-3</c:v>
                </c:pt>
                <c:pt idx="1377">
                  <c:v>3.3184974374562788E-3</c:v>
                </c:pt>
                <c:pt idx="1378">
                  <c:v>3.3184930324920286E-3</c:v>
                </c:pt>
                <c:pt idx="1379">
                  <c:v>3.3184974374562788E-3</c:v>
                </c:pt>
                <c:pt idx="1380">
                  <c:v>3.3184952349726918E-3</c:v>
                </c:pt>
                <c:pt idx="1381">
                  <c:v>3.3184974374562788E-3</c:v>
                </c:pt>
                <c:pt idx="1382">
                  <c:v>3.3184930324920286E-3</c:v>
                </c:pt>
                <c:pt idx="1383">
                  <c:v>3.3184974374562788E-3</c:v>
                </c:pt>
                <c:pt idx="1384">
                  <c:v>3.3184952349726918E-3</c:v>
                </c:pt>
                <c:pt idx="1385">
                  <c:v>3.3184930324920286E-3</c:v>
                </c:pt>
                <c:pt idx="1386">
                  <c:v>3.3184952349726918E-3</c:v>
                </c:pt>
                <c:pt idx="1387">
                  <c:v>3.3184930324920286E-3</c:v>
                </c:pt>
                <c:pt idx="1388">
                  <c:v>3.318490830014289E-3</c:v>
                </c:pt>
                <c:pt idx="1389">
                  <c:v>3.3184952349726918E-3</c:v>
                </c:pt>
                <c:pt idx="1390">
                  <c:v>3.3184930324920286E-3</c:v>
                </c:pt>
                <c:pt idx="1391">
                  <c:v>3.318490830014289E-3</c:v>
                </c:pt>
                <c:pt idx="1392">
                  <c:v>3.3184886275394732E-3</c:v>
                </c:pt>
                <c:pt idx="1393">
                  <c:v>3.318490830014289E-3</c:v>
                </c:pt>
                <c:pt idx="1394">
                  <c:v>3.318490830014289E-3</c:v>
                </c:pt>
                <c:pt idx="1395">
                  <c:v>3.3184842225986123E-3</c:v>
                </c:pt>
                <c:pt idx="1396">
                  <c:v>3.3184886275394732E-3</c:v>
                </c:pt>
                <c:pt idx="1397">
                  <c:v>3.3184886275394732E-3</c:v>
                </c:pt>
                <c:pt idx="1398">
                  <c:v>3.3184886275394732E-3</c:v>
                </c:pt>
                <c:pt idx="1399">
                  <c:v>3.318490830014289E-3</c:v>
                </c:pt>
                <c:pt idx="1400">
                  <c:v>3.318490830014289E-3</c:v>
                </c:pt>
                <c:pt idx="1401">
                  <c:v>3.318490830014289E-3</c:v>
                </c:pt>
                <c:pt idx="1402">
                  <c:v>3.3184886275394732E-3</c:v>
                </c:pt>
                <c:pt idx="1403">
                  <c:v>3.3184886275394732E-3</c:v>
                </c:pt>
                <c:pt idx="1404">
                  <c:v>3.318490830014289E-3</c:v>
                </c:pt>
                <c:pt idx="1405">
                  <c:v>3.3184886275394732E-3</c:v>
                </c:pt>
                <c:pt idx="1406">
                  <c:v>3.318490830014289E-3</c:v>
                </c:pt>
                <c:pt idx="1407">
                  <c:v>3.3184864250675804E-3</c:v>
                </c:pt>
                <c:pt idx="1408">
                  <c:v>3.318490830014289E-3</c:v>
                </c:pt>
                <c:pt idx="1409">
                  <c:v>3.3184886275394732E-3</c:v>
                </c:pt>
                <c:pt idx="1410">
                  <c:v>3.3184864250675804E-3</c:v>
                </c:pt>
                <c:pt idx="1411">
                  <c:v>3.3184864250675804E-3</c:v>
                </c:pt>
                <c:pt idx="1412">
                  <c:v>3.3184864250675804E-3</c:v>
                </c:pt>
                <c:pt idx="1413">
                  <c:v>3.3184886275394732E-3</c:v>
                </c:pt>
                <c:pt idx="1414">
                  <c:v>3.3184886275394732E-3</c:v>
                </c:pt>
                <c:pt idx="1415">
                  <c:v>3.3184842225986123E-3</c:v>
                </c:pt>
                <c:pt idx="1416">
                  <c:v>3.3184886275394732E-3</c:v>
                </c:pt>
                <c:pt idx="1417">
                  <c:v>3.3184886275394732E-3</c:v>
                </c:pt>
                <c:pt idx="1418">
                  <c:v>3.3184864250675804E-3</c:v>
                </c:pt>
                <c:pt idx="1419">
                  <c:v>3.3184886275394732E-3</c:v>
                </c:pt>
                <c:pt idx="1420">
                  <c:v>3.318490830014289E-3</c:v>
                </c:pt>
                <c:pt idx="1421">
                  <c:v>3.3184864250675804E-3</c:v>
                </c:pt>
                <c:pt idx="1422">
                  <c:v>3.3184864250675804E-3</c:v>
                </c:pt>
                <c:pt idx="1423">
                  <c:v>3.3184886275394732E-3</c:v>
                </c:pt>
                <c:pt idx="1424">
                  <c:v>3.3184864250675804E-3</c:v>
                </c:pt>
                <c:pt idx="1425">
                  <c:v>3.3184842225986123E-3</c:v>
                </c:pt>
                <c:pt idx="1426">
                  <c:v>3.3184864250675804E-3</c:v>
                </c:pt>
                <c:pt idx="1427">
                  <c:v>3.3184842225986123E-3</c:v>
                </c:pt>
                <c:pt idx="1428">
                  <c:v>3.3184842225986123E-3</c:v>
                </c:pt>
                <c:pt idx="1429">
                  <c:v>3.318490830014289E-3</c:v>
                </c:pt>
                <c:pt idx="1430">
                  <c:v>3.3184864250675804E-3</c:v>
                </c:pt>
                <c:pt idx="1431">
                  <c:v>3.3184842225986123E-3</c:v>
                </c:pt>
                <c:pt idx="1432">
                  <c:v>3.3184864250675804E-3</c:v>
                </c:pt>
                <c:pt idx="1433">
                  <c:v>3.3184842225986123E-3</c:v>
                </c:pt>
                <c:pt idx="1434">
                  <c:v>3.3184820201325668E-3</c:v>
                </c:pt>
                <c:pt idx="1435">
                  <c:v>3.3184842225986123E-3</c:v>
                </c:pt>
                <c:pt idx="1436">
                  <c:v>3.3184820201325668E-3</c:v>
                </c:pt>
                <c:pt idx="1437">
                  <c:v>3.3184864250675804E-3</c:v>
                </c:pt>
                <c:pt idx="1438">
                  <c:v>3.3184842225986123E-3</c:v>
                </c:pt>
                <c:pt idx="1439">
                  <c:v>3.3184798176694448E-3</c:v>
                </c:pt>
                <c:pt idx="1440">
                  <c:v>3.3184820201325668E-3</c:v>
                </c:pt>
                <c:pt idx="1441">
                  <c:v>3.3184820201325668E-3</c:v>
                </c:pt>
                <c:pt idx="1442">
                  <c:v>3.3184820201325668E-3</c:v>
                </c:pt>
                <c:pt idx="1443">
                  <c:v>3.3184820201325668E-3</c:v>
                </c:pt>
                <c:pt idx="1444">
                  <c:v>3.3184842225986123E-3</c:v>
                </c:pt>
                <c:pt idx="1445">
                  <c:v>3.3184864250675804E-3</c:v>
                </c:pt>
                <c:pt idx="1446">
                  <c:v>3.3184820201325668E-3</c:v>
                </c:pt>
                <c:pt idx="1447">
                  <c:v>3.3184842225986123E-3</c:v>
                </c:pt>
                <c:pt idx="1448">
                  <c:v>3.3184820201325668E-3</c:v>
                </c:pt>
                <c:pt idx="1449">
                  <c:v>3.3184798176694448E-3</c:v>
                </c:pt>
                <c:pt idx="1450">
                  <c:v>3.3184798176694448E-3</c:v>
                </c:pt>
                <c:pt idx="1451">
                  <c:v>3.3184798176694448E-3</c:v>
                </c:pt>
                <c:pt idx="1452">
                  <c:v>3.3184798176694448E-3</c:v>
                </c:pt>
                <c:pt idx="1453">
                  <c:v>3.3184798176694448E-3</c:v>
                </c:pt>
                <c:pt idx="1454">
                  <c:v>3.3184820201325668E-3</c:v>
                </c:pt>
                <c:pt idx="1455">
                  <c:v>3.3184798176694448E-3</c:v>
                </c:pt>
                <c:pt idx="1456">
                  <c:v>3.3184798176694448E-3</c:v>
                </c:pt>
                <c:pt idx="1457">
                  <c:v>3.3184842225986123E-3</c:v>
                </c:pt>
                <c:pt idx="1458">
                  <c:v>3.3184798176694448E-3</c:v>
                </c:pt>
                <c:pt idx="1459">
                  <c:v>3.3184820201325668E-3</c:v>
                </c:pt>
                <c:pt idx="1460">
                  <c:v>3.3184842225986123E-3</c:v>
                </c:pt>
                <c:pt idx="1461">
                  <c:v>3.3184842225986123E-3</c:v>
                </c:pt>
                <c:pt idx="1462">
                  <c:v>3.3184798176694448E-3</c:v>
                </c:pt>
              </c:numCache>
            </c:numRef>
          </c:xVal>
          <c:yVal>
            <c:numRef>
              <c:f>'Det of rate from RC(2nd order)'!$F$69:$F$844</c:f>
              <c:numCache>
                <c:formatCode>General</c:formatCode>
                <c:ptCount val="776"/>
                <c:pt idx="0">
                  <c:v>-17.791574784428356</c:v>
                </c:pt>
                <c:pt idx="1">
                  <c:v>-17.792721499339471</c:v>
                </c:pt>
                <c:pt idx="2">
                  <c:v>-17.792863043350735</c:v>
                </c:pt>
                <c:pt idx="3">
                  <c:v>-17.792834153992807</c:v>
                </c:pt>
                <c:pt idx="4">
                  <c:v>-17.791649670753504</c:v>
                </c:pt>
                <c:pt idx="5">
                  <c:v>-17.792216492006467</c:v>
                </c:pt>
                <c:pt idx="6">
                  <c:v>-17.792294041002119</c:v>
                </c:pt>
                <c:pt idx="7">
                  <c:v>-17.793511096209691</c:v>
                </c:pt>
                <c:pt idx="8">
                  <c:v>-17.793423455201385</c:v>
                </c:pt>
                <c:pt idx="9">
                  <c:v>-17.793977353498725</c:v>
                </c:pt>
                <c:pt idx="10">
                  <c:v>-17.793810451440493</c:v>
                </c:pt>
                <c:pt idx="11">
                  <c:v>-17.79470552870465</c:v>
                </c:pt>
                <c:pt idx="12">
                  <c:v>-17.794755701710237</c:v>
                </c:pt>
                <c:pt idx="13">
                  <c:v>-17.7932958756865</c:v>
                </c:pt>
                <c:pt idx="14">
                  <c:v>-17.790794965066567</c:v>
                </c:pt>
                <c:pt idx="15">
                  <c:v>-17.78718674985474</c:v>
                </c:pt>
                <c:pt idx="16">
                  <c:v>-17.78492007807127</c:v>
                </c:pt>
                <c:pt idx="17">
                  <c:v>-17.78251845752499</c:v>
                </c:pt>
                <c:pt idx="18">
                  <c:v>-17.781797683616681</c:v>
                </c:pt>
                <c:pt idx="19">
                  <c:v>-17.781361772700546</c:v>
                </c:pt>
                <c:pt idx="20">
                  <c:v>-17.779819738603166</c:v>
                </c:pt>
                <c:pt idx="21">
                  <c:v>-17.779708592874421</c:v>
                </c:pt>
                <c:pt idx="22">
                  <c:v>-17.778435746540382</c:v>
                </c:pt>
                <c:pt idx="23">
                  <c:v>-17.777351504080816</c:v>
                </c:pt>
                <c:pt idx="24">
                  <c:v>-17.77632387345793</c:v>
                </c:pt>
                <c:pt idx="25">
                  <c:v>-17.775933734136366</c:v>
                </c:pt>
                <c:pt idx="26">
                  <c:v>-17.775271874752164</c:v>
                </c:pt>
                <c:pt idx="27">
                  <c:v>-17.775108012152653</c:v>
                </c:pt>
                <c:pt idx="28">
                  <c:v>-17.775348451430588</c:v>
                </c:pt>
                <c:pt idx="29">
                  <c:v>-17.774599391529708</c:v>
                </c:pt>
                <c:pt idx="30">
                  <c:v>-17.772344770950536</c:v>
                </c:pt>
                <c:pt idx="31">
                  <c:v>-17.77005544107973</c:v>
                </c:pt>
                <c:pt idx="32">
                  <c:v>-17.767484951718945</c:v>
                </c:pt>
                <c:pt idx="33">
                  <c:v>-17.763891690293384</c:v>
                </c:pt>
                <c:pt idx="34">
                  <c:v>-17.760292571928236</c:v>
                </c:pt>
                <c:pt idx="35">
                  <c:v>-17.758656850509524</c:v>
                </c:pt>
                <c:pt idx="36">
                  <c:v>-17.756240560594406</c:v>
                </c:pt>
                <c:pt idx="37">
                  <c:v>-17.753127916426845</c:v>
                </c:pt>
                <c:pt idx="38">
                  <c:v>-17.752230576719999</c:v>
                </c:pt>
                <c:pt idx="39">
                  <c:v>-17.750335350587775</c:v>
                </c:pt>
                <c:pt idx="40">
                  <c:v>-17.748400098144831</c:v>
                </c:pt>
                <c:pt idx="41">
                  <c:v>-17.746809922433549</c:v>
                </c:pt>
                <c:pt idx="42">
                  <c:v>-17.744676706425036</c:v>
                </c:pt>
                <c:pt idx="43">
                  <c:v>-17.740879821289017</c:v>
                </c:pt>
                <c:pt idx="44">
                  <c:v>-17.73858772095948</c:v>
                </c:pt>
                <c:pt idx="45">
                  <c:v>-17.73584596357221</c:v>
                </c:pt>
                <c:pt idx="46">
                  <c:v>-17.735784394267739</c:v>
                </c:pt>
                <c:pt idx="47">
                  <c:v>-17.733478558310043</c:v>
                </c:pt>
                <c:pt idx="48">
                  <c:v>-17.732357020230612</c:v>
                </c:pt>
                <c:pt idx="49">
                  <c:v>-17.731319385935134</c:v>
                </c:pt>
                <c:pt idx="50">
                  <c:v>-17.730513431270406</c:v>
                </c:pt>
                <c:pt idx="51">
                  <c:v>-17.72877119055741</c:v>
                </c:pt>
                <c:pt idx="52">
                  <c:v>-17.728014301524521</c:v>
                </c:pt>
                <c:pt idx="53">
                  <c:v>-17.725186883253418</c:v>
                </c:pt>
                <c:pt idx="54">
                  <c:v>-17.724023210241945</c:v>
                </c:pt>
                <c:pt idx="55">
                  <c:v>-17.722550376232313</c:v>
                </c:pt>
                <c:pt idx="56">
                  <c:v>-17.721693297461993</c:v>
                </c:pt>
                <c:pt idx="57">
                  <c:v>-17.720536058584745</c:v>
                </c:pt>
                <c:pt idx="58">
                  <c:v>-17.719825778169088</c:v>
                </c:pt>
                <c:pt idx="59">
                  <c:v>-17.717137752339372</c:v>
                </c:pt>
                <c:pt idx="60">
                  <c:v>-17.714091085544077</c:v>
                </c:pt>
                <c:pt idx="61">
                  <c:v>-17.71112253542486</c:v>
                </c:pt>
                <c:pt idx="62">
                  <c:v>-17.707016938624911</c:v>
                </c:pt>
                <c:pt idx="63">
                  <c:v>-17.704834162451476</c:v>
                </c:pt>
                <c:pt idx="64">
                  <c:v>-17.700844565855764</c:v>
                </c:pt>
                <c:pt idx="65">
                  <c:v>-17.698349798285651</c:v>
                </c:pt>
                <c:pt idx="66">
                  <c:v>-17.696021634387321</c:v>
                </c:pt>
                <c:pt idx="67">
                  <c:v>-17.694361345176933</c:v>
                </c:pt>
                <c:pt idx="68">
                  <c:v>-17.692216310805325</c:v>
                </c:pt>
                <c:pt idx="69">
                  <c:v>-17.690585885799745</c:v>
                </c:pt>
                <c:pt idx="70">
                  <c:v>-17.687138405085168</c:v>
                </c:pt>
                <c:pt idx="71">
                  <c:v>-17.685511311803541</c:v>
                </c:pt>
                <c:pt idx="72">
                  <c:v>-17.682994761371511</c:v>
                </c:pt>
                <c:pt idx="73">
                  <c:v>-17.680112714181647</c:v>
                </c:pt>
                <c:pt idx="74">
                  <c:v>-17.677834101620096</c:v>
                </c:pt>
                <c:pt idx="75">
                  <c:v>-17.675475562023372</c:v>
                </c:pt>
                <c:pt idx="76">
                  <c:v>-17.673548116245691</c:v>
                </c:pt>
                <c:pt idx="77">
                  <c:v>-17.671280423599825</c:v>
                </c:pt>
                <c:pt idx="78">
                  <c:v>-17.668954894093275</c:v>
                </c:pt>
                <c:pt idx="79">
                  <c:v>-17.666607869504308</c:v>
                </c:pt>
                <c:pt idx="80">
                  <c:v>-17.665769351186871</c:v>
                </c:pt>
                <c:pt idx="81">
                  <c:v>-17.663068868626283</c:v>
                </c:pt>
                <c:pt idx="82">
                  <c:v>-17.660169549277526</c:v>
                </c:pt>
                <c:pt idx="83">
                  <c:v>-17.659850262644103</c:v>
                </c:pt>
                <c:pt idx="84">
                  <c:v>-17.658265247342392</c:v>
                </c:pt>
                <c:pt idx="85">
                  <c:v>-17.656575043623118</c:v>
                </c:pt>
                <c:pt idx="86">
                  <c:v>-17.655855457733306</c:v>
                </c:pt>
                <c:pt idx="87">
                  <c:v>-17.654591529862998</c:v>
                </c:pt>
                <c:pt idx="88">
                  <c:v>-17.65222174670583</c:v>
                </c:pt>
                <c:pt idx="89">
                  <c:v>-17.649620746471633</c:v>
                </c:pt>
                <c:pt idx="90">
                  <c:v>-17.647986500425105</c:v>
                </c:pt>
                <c:pt idx="91">
                  <c:v>-17.645068839435446</c:v>
                </c:pt>
                <c:pt idx="92">
                  <c:v>-17.642569972148817</c:v>
                </c:pt>
                <c:pt idx="93">
                  <c:v>-17.640905843725914</c:v>
                </c:pt>
                <c:pt idx="94">
                  <c:v>-17.638762276959021</c:v>
                </c:pt>
                <c:pt idx="95">
                  <c:v>-17.636002430341563</c:v>
                </c:pt>
                <c:pt idx="96">
                  <c:v>-17.633480432460086</c:v>
                </c:pt>
                <c:pt idx="97">
                  <c:v>-17.634507396428035</c:v>
                </c:pt>
                <c:pt idx="98">
                  <c:v>-17.632121329657743</c:v>
                </c:pt>
                <c:pt idx="99">
                  <c:v>-17.629722994146345</c:v>
                </c:pt>
                <c:pt idx="100">
                  <c:v>-17.628153257345208</c:v>
                </c:pt>
                <c:pt idx="101">
                  <c:v>-17.626237160563708</c:v>
                </c:pt>
                <c:pt idx="102">
                  <c:v>-17.623458421224605</c:v>
                </c:pt>
                <c:pt idx="103">
                  <c:v>-17.621033366678734</c:v>
                </c:pt>
                <c:pt idx="104">
                  <c:v>-17.619433174861154</c:v>
                </c:pt>
                <c:pt idx="105">
                  <c:v>-17.615750167064373</c:v>
                </c:pt>
                <c:pt idx="106">
                  <c:v>-17.61217499062629</c:v>
                </c:pt>
                <c:pt idx="107">
                  <c:v>-17.610247036710192</c:v>
                </c:pt>
                <c:pt idx="108">
                  <c:v>-17.607572046641614</c:v>
                </c:pt>
                <c:pt idx="109">
                  <c:v>-17.604832149802522</c:v>
                </c:pt>
                <c:pt idx="110">
                  <c:v>-17.602915090266094</c:v>
                </c:pt>
                <c:pt idx="111">
                  <c:v>-17.600384883009426</c:v>
                </c:pt>
                <c:pt idx="112">
                  <c:v>-17.598520799201019</c:v>
                </c:pt>
                <c:pt idx="113">
                  <c:v>-17.596703579022879</c:v>
                </c:pt>
                <c:pt idx="114">
                  <c:v>-17.595878427521477</c:v>
                </c:pt>
                <c:pt idx="115">
                  <c:v>-17.593547961728586</c:v>
                </c:pt>
                <c:pt idx="116">
                  <c:v>-17.592139505372231</c:v>
                </c:pt>
                <c:pt idx="117">
                  <c:v>-17.590693184734434</c:v>
                </c:pt>
                <c:pt idx="118">
                  <c:v>-17.58822192838786</c:v>
                </c:pt>
                <c:pt idx="119">
                  <c:v>-17.58528629694657</c:v>
                </c:pt>
                <c:pt idx="120">
                  <c:v>-17.582236646430793</c:v>
                </c:pt>
                <c:pt idx="121">
                  <c:v>-17.580016288989448</c:v>
                </c:pt>
                <c:pt idx="122">
                  <c:v>-17.577381185512568</c:v>
                </c:pt>
                <c:pt idx="123">
                  <c:v>-17.573319253854336</c:v>
                </c:pt>
                <c:pt idx="124">
                  <c:v>-17.570139926895123</c:v>
                </c:pt>
                <c:pt idx="125">
                  <c:v>-17.568404671427107</c:v>
                </c:pt>
                <c:pt idx="126">
                  <c:v>-17.566154375108589</c:v>
                </c:pt>
                <c:pt idx="127">
                  <c:v>-17.565658641001004</c:v>
                </c:pt>
                <c:pt idx="128">
                  <c:v>-17.564401107474385</c:v>
                </c:pt>
                <c:pt idx="129">
                  <c:v>-17.563626808979691</c:v>
                </c:pt>
                <c:pt idx="130">
                  <c:v>-17.562555649386958</c:v>
                </c:pt>
                <c:pt idx="131">
                  <c:v>-17.559983951026986</c:v>
                </c:pt>
                <c:pt idx="132">
                  <c:v>-17.558436175764221</c:v>
                </c:pt>
                <c:pt idx="133">
                  <c:v>-17.556698116309143</c:v>
                </c:pt>
                <c:pt idx="134">
                  <c:v>-17.554995252818038</c:v>
                </c:pt>
                <c:pt idx="135">
                  <c:v>-17.554370134246472</c:v>
                </c:pt>
                <c:pt idx="136">
                  <c:v>-17.551635757357257</c:v>
                </c:pt>
                <c:pt idx="137">
                  <c:v>-17.550002298944438</c:v>
                </c:pt>
                <c:pt idx="138">
                  <c:v>-17.547496068540521</c:v>
                </c:pt>
                <c:pt idx="139">
                  <c:v>-17.54719988187518</c:v>
                </c:pt>
                <c:pt idx="140">
                  <c:v>-17.543624610458409</c:v>
                </c:pt>
                <c:pt idx="141">
                  <c:v>-17.541502818959245</c:v>
                </c:pt>
                <c:pt idx="142">
                  <c:v>-17.540050834598198</c:v>
                </c:pt>
                <c:pt idx="143">
                  <c:v>-17.536534954571096</c:v>
                </c:pt>
                <c:pt idx="144">
                  <c:v>-17.534968382495794</c:v>
                </c:pt>
                <c:pt idx="145">
                  <c:v>-17.533416903168153</c:v>
                </c:pt>
                <c:pt idx="146">
                  <c:v>-17.531591412711172</c:v>
                </c:pt>
                <c:pt idx="147">
                  <c:v>-17.529994195786365</c:v>
                </c:pt>
                <c:pt idx="148">
                  <c:v>-17.528717646894219</c:v>
                </c:pt>
                <c:pt idx="149">
                  <c:v>-17.526865484349276</c:v>
                </c:pt>
                <c:pt idx="150">
                  <c:v>-17.524132812206219</c:v>
                </c:pt>
                <c:pt idx="151">
                  <c:v>-17.519891867959771</c:v>
                </c:pt>
                <c:pt idx="152">
                  <c:v>-17.517234828437726</c:v>
                </c:pt>
                <c:pt idx="153">
                  <c:v>-17.514233902815842</c:v>
                </c:pt>
                <c:pt idx="154">
                  <c:v>-17.511737153660928</c:v>
                </c:pt>
                <c:pt idx="155">
                  <c:v>-17.508616084876856</c:v>
                </c:pt>
                <c:pt idx="156">
                  <c:v>-17.507627145106284</c:v>
                </c:pt>
                <c:pt idx="157">
                  <c:v>-17.504333129194588</c:v>
                </c:pt>
                <c:pt idx="158">
                  <c:v>-17.503258496015853</c:v>
                </c:pt>
                <c:pt idx="159">
                  <c:v>-17.501462889732952</c:v>
                </c:pt>
                <c:pt idx="160">
                  <c:v>-17.498307712620178</c:v>
                </c:pt>
                <c:pt idx="161">
                  <c:v>-17.496155456653277</c:v>
                </c:pt>
                <c:pt idx="162">
                  <c:v>-17.493328352259311</c:v>
                </c:pt>
                <c:pt idx="163">
                  <c:v>-17.490512478400206</c:v>
                </c:pt>
                <c:pt idx="164">
                  <c:v>-17.48955384934186</c:v>
                </c:pt>
                <c:pt idx="165">
                  <c:v>-17.489412971614257</c:v>
                </c:pt>
                <c:pt idx="166">
                  <c:v>-17.488374582598279</c:v>
                </c:pt>
                <c:pt idx="167">
                  <c:v>-17.48784397182208</c:v>
                </c:pt>
                <c:pt idx="168">
                  <c:v>-17.486709503240952</c:v>
                </c:pt>
                <c:pt idx="169">
                  <c:v>-17.484866354570798</c:v>
                </c:pt>
                <c:pt idx="170">
                  <c:v>-17.482581677746047</c:v>
                </c:pt>
                <c:pt idx="171">
                  <c:v>-17.480449661143606</c:v>
                </c:pt>
                <c:pt idx="172">
                  <c:v>-17.47736950482766</c:v>
                </c:pt>
                <c:pt idx="173">
                  <c:v>-17.476093503729263</c:v>
                </c:pt>
                <c:pt idx="174">
                  <c:v>-17.473654364967924</c:v>
                </c:pt>
                <c:pt idx="175">
                  <c:v>-17.471977340168515</c:v>
                </c:pt>
                <c:pt idx="176">
                  <c:v>-17.469057363194036</c:v>
                </c:pt>
                <c:pt idx="177">
                  <c:v>-17.466374999231491</c:v>
                </c:pt>
                <c:pt idx="178">
                  <c:v>-17.465784191450165</c:v>
                </c:pt>
                <c:pt idx="179">
                  <c:v>-17.462089337777957</c:v>
                </c:pt>
                <c:pt idx="180">
                  <c:v>-17.458552721343903</c:v>
                </c:pt>
                <c:pt idx="181">
                  <c:v>-17.457517567803571</c:v>
                </c:pt>
                <c:pt idx="182">
                  <c:v>-17.456139370602628</c:v>
                </c:pt>
                <c:pt idx="183">
                  <c:v>-17.454714367235223</c:v>
                </c:pt>
                <c:pt idx="184">
                  <c:v>-17.453888000265898</c:v>
                </c:pt>
                <c:pt idx="185">
                  <c:v>-17.45294475901342</c:v>
                </c:pt>
                <c:pt idx="186">
                  <c:v>-17.451870500471561</c:v>
                </c:pt>
                <c:pt idx="187">
                  <c:v>-17.450103182120476</c:v>
                </c:pt>
                <c:pt idx="188">
                  <c:v>-17.448644871030208</c:v>
                </c:pt>
                <c:pt idx="189">
                  <c:v>-17.44596595521536</c:v>
                </c:pt>
                <c:pt idx="190">
                  <c:v>-17.44369090881089</c:v>
                </c:pt>
                <c:pt idx="191">
                  <c:v>-17.441137851515606</c:v>
                </c:pt>
                <c:pt idx="192">
                  <c:v>-17.439510575091962</c:v>
                </c:pt>
                <c:pt idx="193">
                  <c:v>-17.436695594543103</c:v>
                </c:pt>
                <c:pt idx="194">
                  <c:v>-17.43417826923146</c:v>
                </c:pt>
                <c:pt idx="195">
                  <c:v>-17.433539781053671</c:v>
                </c:pt>
                <c:pt idx="196">
                  <c:v>-17.431567355394453</c:v>
                </c:pt>
                <c:pt idx="197">
                  <c:v>-17.429430842308747</c:v>
                </c:pt>
                <c:pt idx="198">
                  <c:v>-17.428101655996777</c:v>
                </c:pt>
                <c:pt idx="199">
                  <c:v>-17.427765062987255</c:v>
                </c:pt>
                <c:pt idx="200">
                  <c:v>-17.427478568078499</c:v>
                </c:pt>
                <c:pt idx="201">
                  <c:v>-17.427522721569133</c:v>
                </c:pt>
                <c:pt idx="202">
                  <c:v>-17.425926884671394</c:v>
                </c:pt>
                <c:pt idx="203">
                  <c:v>-17.424148919892254</c:v>
                </c:pt>
                <c:pt idx="204">
                  <c:v>-17.422072573490123</c:v>
                </c:pt>
                <c:pt idx="205">
                  <c:v>-17.421243481567153</c:v>
                </c:pt>
                <c:pt idx="206">
                  <c:v>-17.419820554867226</c:v>
                </c:pt>
                <c:pt idx="207">
                  <c:v>-17.416604326651207</c:v>
                </c:pt>
                <c:pt idx="208">
                  <c:v>-17.414720435717534</c:v>
                </c:pt>
                <c:pt idx="209">
                  <c:v>-17.41434672420333</c:v>
                </c:pt>
                <c:pt idx="210">
                  <c:v>-17.41270166073636</c:v>
                </c:pt>
                <c:pt idx="211">
                  <c:v>-17.411578804998459</c:v>
                </c:pt>
                <c:pt idx="212">
                  <c:v>-17.410409903831109</c:v>
                </c:pt>
                <c:pt idx="213">
                  <c:v>-17.408380604227158</c:v>
                </c:pt>
                <c:pt idx="214">
                  <c:v>-17.407363346999254</c:v>
                </c:pt>
                <c:pt idx="215">
                  <c:v>-17.407426005346966</c:v>
                </c:pt>
                <c:pt idx="216">
                  <c:v>-17.405829175169831</c:v>
                </c:pt>
                <c:pt idx="217">
                  <c:v>-17.405439266512396</c:v>
                </c:pt>
                <c:pt idx="218">
                  <c:v>-17.405696237690279</c:v>
                </c:pt>
                <c:pt idx="219">
                  <c:v>-17.404561678649344</c:v>
                </c:pt>
                <c:pt idx="220">
                  <c:v>-17.402840323030524</c:v>
                </c:pt>
                <c:pt idx="221">
                  <c:v>-17.401227064109275</c:v>
                </c:pt>
                <c:pt idx="222">
                  <c:v>-17.400359155434145</c:v>
                </c:pt>
                <c:pt idx="223">
                  <c:v>-17.401450932472112</c:v>
                </c:pt>
                <c:pt idx="224">
                  <c:v>-17.399393635739774</c:v>
                </c:pt>
                <c:pt idx="225">
                  <c:v>-17.39677060114068</c:v>
                </c:pt>
                <c:pt idx="226">
                  <c:v>-17.396421999686069</c:v>
                </c:pt>
                <c:pt idx="227">
                  <c:v>-17.395770370808869</c:v>
                </c:pt>
                <c:pt idx="228">
                  <c:v>-17.396608298890147</c:v>
                </c:pt>
                <c:pt idx="229">
                  <c:v>-17.397615655055418</c:v>
                </c:pt>
                <c:pt idx="230">
                  <c:v>-17.397611308109454</c:v>
                </c:pt>
                <c:pt idx="231">
                  <c:v>-17.396743052948519</c:v>
                </c:pt>
                <c:pt idx="232">
                  <c:v>-17.397089174486549</c:v>
                </c:pt>
                <c:pt idx="233">
                  <c:v>-17.396415119498101</c:v>
                </c:pt>
                <c:pt idx="234">
                  <c:v>-17.396125327089131</c:v>
                </c:pt>
                <c:pt idx="235">
                  <c:v>-17.394863329690086</c:v>
                </c:pt>
                <c:pt idx="236">
                  <c:v>-17.393278567614541</c:v>
                </c:pt>
                <c:pt idx="237">
                  <c:v>-17.391076730614948</c:v>
                </c:pt>
                <c:pt idx="238">
                  <c:v>-17.387767440860511</c:v>
                </c:pt>
                <c:pt idx="239">
                  <c:v>-17.384897461257921</c:v>
                </c:pt>
                <c:pt idx="240">
                  <c:v>-17.386470697801325</c:v>
                </c:pt>
                <c:pt idx="241">
                  <c:v>-17.385447195847789</c:v>
                </c:pt>
                <c:pt idx="242">
                  <c:v>-17.381001789228598</c:v>
                </c:pt>
                <c:pt idx="243">
                  <c:v>-17.377068712971262</c:v>
                </c:pt>
                <c:pt idx="244">
                  <c:v>-17.374541697093981</c:v>
                </c:pt>
                <c:pt idx="245">
                  <c:v>-17.371668233980202</c:v>
                </c:pt>
                <c:pt idx="246">
                  <c:v>-17.371202665283857</c:v>
                </c:pt>
                <c:pt idx="247">
                  <c:v>-17.369930938949672</c:v>
                </c:pt>
                <c:pt idx="248">
                  <c:v>-17.368819812214454</c:v>
                </c:pt>
                <c:pt idx="249">
                  <c:v>-17.367213399058272</c:v>
                </c:pt>
                <c:pt idx="250">
                  <c:v>-17.365690588616619</c:v>
                </c:pt>
                <c:pt idx="251">
                  <c:v>-17.364794390665537</c:v>
                </c:pt>
                <c:pt idx="252">
                  <c:v>-17.363489800000917</c:v>
                </c:pt>
                <c:pt idx="253">
                  <c:v>-17.36194772865143</c:v>
                </c:pt>
                <c:pt idx="254">
                  <c:v>-17.360768966201942</c:v>
                </c:pt>
                <c:pt idx="255">
                  <c:v>-17.359981967203165</c:v>
                </c:pt>
                <c:pt idx="256">
                  <c:v>-17.360437021929126</c:v>
                </c:pt>
                <c:pt idx="257">
                  <c:v>-17.360681778185292</c:v>
                </c:pt>
                <c:pt idx="258">
                  <c:v>-17.36080445950784</c:v>
                </c:pt>
                <c:pt idx="259">
                  <c:v>-17.359448419625586</c:v>
                </c:pt>
                <c:pt idx="260">
                  <c:v>-17.357621872088409</c:v>
                </c:pt>
                <c:pt idx="261">
                  <c:v>-17.356653335433787</c:v>
                </c:pt>
                <c:pt idx="262">
                  <c:v>-17.355289023962364</c:v>
                </c:pt>
                <c:pt idx="263">
                  <c:v>-17.356047474988571</c:v>
                </c:pt>
                <c:pt idx="264">
                  <c:v>-17.354527142651339</c:v>
                </c:pt>
                <c:pt idx="265">
                  <c:v>-17.353089156347586</c:v>
                </c:pt>
                <c:pt idx="266">
                  <c:v>-17.351771917940525</c:v>
                </c:pt>
                <c:pt idx="267">
                  <c:v>-17.35128371310395</c:v>
                </c:pt>
                <c:pt idx="268">
                  <c:v>-17.351351733136607</c:v>
                </c:pt>
                <c:pt idx="269">
                  <c:v>-17.351144556313823</c:v>
                </c:pt>
                <c:pt idx="270">
                  <c:v>-17.349995255690082</c:v>
                </c:pt>
                <c:pt idx="271">
                  <c:v>-17.349583313772818</c:v>
                </c:pt>
                <c:pt idx="272">
                  <c:v>-17.351933766692373</c:v>
                </c:pt>
                <c:pt idx="273">
                  <c:v>-17.353755603355406</c:v>
                </c:pt>
                <c:pt idx="274">
                  <c:v>-17.35250669819639</c:v>
                </c:pt>
                <c:pt idx="275">
                  <c:v>-17.352773043268407</c:v>
                </c:pt>
                <c:pt idx="276">
                  <c:v>-17.350428804005332</c:v>
                </c:pt>
                <c:pt idx="277">
                  <c:v>-17.349311267260155</c:v>
                </c:pt>
                <c:pt idx="278">
                  <c:v>-17.347971923800984</c:v>
                </c:pt>
                <c:pt idx="279">
                  <c:v>-17.347288014253937</c:v>
                </c:pt>
                <c:pt idx="280">
                  <c:v>-17.347061444331541</c:v>
                </c:pt>
                <c:pt idx="281">
                  <c:v>-17.344856156967445</c:v>
                </c:pt>
                <c:pt idx="282">
                  <c:v>-17.343186194389897</c:v>
                </c:pt>
                <c:pt idx="283">
                  <c:v>-17.340446388431086</c:v>
                </c:pt>
                <c:pt idx="284">
                  <c:v>-17.338859990145838</c:v>
                </c:pt>
                <c:pt idx="285">
                  <c:v>-17.338246673532822</c:v>
                </c:pt>
                <c:pt idx="286">
                  <c:v>-17.340179060076686</c:v>
                </c:pt>
                <c:pt idx="287">
                  <c:v>-17.340636851661376</c:v>
                </c:pt>
                <c:pt idx="288">
                  <c:v>-17.339768725831629</c:v>
                </c:pt>
                <c:pt idx="289">
                  <c:v>-17.341394526846791</c:v>
                </c:pt>
                <c:pt idx="290">
                  <c:v>-17.343261930234757</c:v>
                </c:pt>
                <c:pt idx="291">
                  <c:v>-17.343686188555733</c:v>
                </c:pt>
                <c:pt idx="292">
                  <c:v>-17.345314604608237</c:v>
                </c:pt>
                <c:pt idx="293">
                  <c:v>-17.345207589683415</c:v>
                </c:pt>
                <c:pt idx="294">
                  <c:v>-17.345737149628345</c:v>
                </c:pt>
                <c:pt idx="295">
                  <c:v>-17.345938663871326</c:v>
                </c:pt>
                <c:pt idx="296">
                  <c:v>-17.34492371699104</c:v>
                </c:pt>
                <c:pt idx="297">
                  <c:v>-17.34305036921867</c:v>
                </c:pt>
                <c:pt idx="298">
                  <c:v>-17.340850077499606</c:v>
                </c:pt>
                <c:pt idx="299">
                  <c:v>-17.340019719739285</c:v>
                </c:pt>
                <c:pt idx="300">
                  <c:v>-17.340203629338003</c:v>
                </c:pt>
                <c:pt idx="301">
                  <c:v>-17.337822415665297</c:v>
                </c:pt>
                <c:pt idx="302">
                  <c:v>-17.335324068208596</c:v>
                </c:pt>
                <c:pt idx="303">
                  <c:v>-17.335860629157374</c:v>
                </c:pt>
                <c:pt idx="304">
                  <c:v>-17.335737745209421</c:v>
                </c:pt>
                <c:pt idx="305">
                  <c:v>-17.334820100515426</c:v>
                </c:pt>
                <c:pt idx="306">
                  <c:v>-17.334023170659176</c:v>
                </c:pt>
                <c:pt idx="307">
                  <c:v>-17.335148849755793</c:v>
                </c:pt>
                <c:pt idx="308">
                  <c:v>-17.33538569988491</c:v>
                </c:pt>
                <c:pt idx="309">
                  <c:v>-17.335300097365746</c:v>
                </c:pt>
                <c:pt idx="310">
                  <c:v>-17.335447594151308</c:v>
                </c:pt>
                <c:pt idx="311">
                  <c:v>-17.336221545195858</c:v>
                </c:pt>
                <c:pt idx="312">
                  <c:v>-17.33688447392537</c:v>
                </c:pt>
                <c:pt idx="313">
                  <c:v>-17.335859026632814</c:v>
                </c:pt>
                <c:pt idx="314">
                  <c:v>-17.334454205537789</c:v>
                </c:pt>
                <c:pt idx="315">
                  <c:v>-17.333608122499346</c:v>
                </c:pt>
                <c:pt idx="316">
                  <c:v>-17.333164647596963</c:v>
                </c:pt>
                <c:pt idx="317">
                  <c:v>-17.332351297134082</c:v>
                </c:pt>
                <c:pt idx="318">
                  <c:v>-17.329302416596526</c:v>
                </c:pt>
                <c:pt idx="319">
                  <c:v>-17.32689652599926</c:v>
                </c:pt>
                <c:pt idx="320">
                  <c:v>-17.324738704080243</c:v>
                </c:pt>
                <c:pt idx="321">
                  <c:v>-17.322012585656676</c:v>
                </c:pt>
                <c:pt idx="322">
                  <c:v>-17.319727106508289</c:v>
                </c:pt>
                <c:pt idx="323">
                  <c:v>-17.320604341545497</c:v>
                </c:pt>
                <c:pt idx="324">
                  <c:v>-17.320478530998908</c:v>
                </c:pt>
                <c:pt idx="325">
                  <c:v>-17.320279700127749</c:v>
                </c:pt>
                <c:pt idx="326">
                  <c:v>-17.319147224360712</c:v>
                </c:pt>
                <c:pt idx="327">
                  <c:v>-17.318977186581417</c:v>
                </c:pt>
                <c:pt idx="328">
                  <c:v>-17.317720417837108</c:v>
                </c:pt>
                <c:pt idx="329">
                  <c:v>-17.31550140247753</c:v>
                </c:pt>
                <c:pt idx="330">
                  <c:v>-17.312538236732966</c:v>
                </c:pt>
                <c:pt idx="331">
                  <c:v>-17.313074439013498</c:v>
                </c:pt>
                <c:pt idx="332">
                  <c:v>-17.313240202470638</c:v>
                </c:pt>
                <c:pt idx="333">
                  <c:v>-17.313562032891536</c:v>
                </c:pt>
                <c:pt idx="334">
                  <c:v>-17.31262602135531</c:v>
                </c:pt>
                <c:pt idx="335">
                  <c:v>-17.311361499200139</c:v>
                </c:pt>
                <c:pt idx="336">
                  <c:v>-17.309368251125232</c:v>
                </c:pt>
                <c:pt idx="337">
                  <c:v>-17.309145538181617</c:v>
                </c:pt>
                <c:pt idx="338">
                  <c:v>-17.308723875680659</c:v>
                </c:pt>
                <c:pt idx="339">
                  <c:v>-17.307689280061709</c:v>
                </c:pt>
                <c:pt idx="340">
                  <c:v>-17.307916482994855</c:v>
                </c:pt>
                <c:pt idx="341">
                  <c:v>-17.308683260089012</c:v>
                </c:pt>
                <c:pt idx="342">
                  <c:v>-17.309280377533401</c:v>
                </c:pt>
                <c:pt idx="343">
                  <c:v>-17.310804069027569</c:v>
                </c:pt>
                <c:pt idx="344">
                  <c:v>-17.310581499805625</c:v>
                </c:pt>
                <c:pt idx="345">
                  <c:v>-17.312033898050416</c:v>
                </c:pt>
                <c:pt idx="346">
                  <c:v>-17.311040003124361</c:v>
                </c:pt>
                <c:pt idx="347">
                  <c:v>-17.309638354094989</c:v>
                </c:pt>
                <c:pt idx="348">
                  <c:v>-17.310373260298011</c:v>
                </c:pt>
                <c:pt idx="349">
                  <c:v>-17.311480434488885</c:v>
                </c:pt>
                <c:pt idx="350">
                  <c:v>-17.311857120715512</c:v>
                </c:pt>
                <c:pt idx="351">
                  <c:v>-17.310102223330851</c:v>
                </c:pt>
                <c:pt idx="352">
                  <c:v>-17.308250211188412</c:v>
                </c:pt>
                <c:pt idx="353">
                  <c:v>-17.30663998833726</c:v>
                </c:pt>
                <c:pt idx="354">
                  <c:v>-17.306669531814364</c:v>
                </c:pt>
                <c:pt idx="355">
                  <c:v>-17.307364032502413</c:v>
                </c:pt>
                <c:pt idx="356">
                  <c:v>-17.30735034954019</c:v>
                </c:pt>
                <c:pt idx="357">
                  <c:v>-17.306976007936729</c:v>
                </c:pt>
                <c:pt idx="358">
                  <c:v>-17.308192424023151</c:v>
                </c:pt>
                <c:pt idx="359">
                  <c:v>-17.307634507177067</c:v>
                </c:pt>
                <c:pt idx="360">
                  <c:v>-17.308899157191799</c:v>
                </c:pt>
                <c:pt idx="361">
                  <c:v>-17.307074514570182</c:v>
                </c:pt>
                <c:pt idx="362">
                  <c:v>-17.30590810759038</c:v>
                </c:pt>
                <c:pt idx="363">
                  <c:v>-17.307010095922802</c:v>
                </c:pt>
                <c:pt idx="364">
                  <c:v>-17.307913075700185</c:v>
                </c:pt>
                <c:pt idx="365">
                  <c:v>-17.307562112461881</c:v>
                </c:pt>
                <c:pt idx="366">
                  <c:v>-17.307442739409652</c:v>
                </c:pt>
                <c:pt idx="367">
                  <c:v>-17.307305895738747</c:v>
                </c:pt>
                <c:pt idx="368">
                  <c:v>-17.306028365676454</c:v>
                </c:pt>
                <c:pt idx="369">
                  <c:v>-17.303142132324336</c:v>
                </c:pt>
                <c:pt idx="370">
                  <c:v>-17.299399531266825</c:v>
                </c:pt>
                <c:pt idx="371">
                  <c:v>-17.29730674265846</c:v>
                </c:pt>
                <c:pt idx="372">
                  <c:v>-17.29708389126343</c:v>
                </c:pt>
                <c:pt idx="373">
                  <c:v>-17.297007830545226</c:v>
                </c:pt>
                <c:pt idx="374">
                  <c:v>-17.297746137351385</c:v>
                </c:pt>
                <c:pt idx="375">
                  <c:v>-17.29795417197262</c:v>
                </c:pt>
                <c:pt idx="376">
                  <c:v>-17.297120611560896</c:v>
                </c:pt>
                <c:pt idx="377">
                  <c:v>-17.296452721324346</c:v>
                </c:pt>
                <c:pt idx="378">
                  <c:v>-17.29648147391698</c:v>
                </c:pt>
                <c:pt idx="379">
                  <c:v>-17.294994968178166</c:v>
                </c:pt>
                <c:pt idx="380">
                  <c:v>-17.295616193164747</c:v>
                </c:pt>
                <c:pt idx="381">
                  <c:v>-17.295180424882712</c:v>
                </c:pt>
                <c:pt idx="382">
                  <c:v>-17.295347710169906</c:v>
                </c:pt>
                <c:pt idx="383">
                  <c:v>-17.293616224772865</c:v>
                </c:pt>
                <c:pt idx="384">
                  <c:v>-17.292060982840283</c:v>
                </c:pt>
                <c:pt idx="385">
                  <c:v>-17.288950323344874</c:v>
                </c:pt>
                <c:pt idx="386">
                  <c:v>-17.28942661405825</c:v>
                </c:pt>
                <c:pt idx="387">
                  <c:v>-17.284339466037597</c:v>
                </c:pt>
                <c:pt idx="388">
                  <c:v>-17.283128496292907</c:v>
                </c:pt>
                <c:pt idx="389">
                  <c:v>-17.282253052707631</c:v>
                </c:pt>
                <c:pt idx="390">
                  <c:v>-17.281207834745643</c:v>
                </c:pt>
                <c:pt idx="391">
                  <c:v>-17.282262118988704</c:v>
                </c:pt>
                <c:pt idx="392">
                  <c:v>-17.280369780492482</c:v>
                </c:pt>
                <c:pt idx="393">
                  <c:v>-17.282589118272348</c:v>
                </c:pt>
                <c:pt idx="394">
                  <c:v>-17.284477174056263</c:v>
                </c:pt>
                <c:pt idx="395">
                  <c:v>-17.285327121170816</c:v>
                </c:pt>
                <c:pt idx="396">
                  <c:v>-17.285512627536203</c:v>
                </c:pt>
                <c:pt idx="397">
                  <c:v>-17.287620494127079</c:v>
                </c:pt>
                <c:pt idx="398">
                  <c:v>-17.288636577823361</c:v>
                </c:pt>
                <c:pt idx="399">
                  <c:v>-17.287841889872251</c:v>
                </c:pt>
                <c:pt idx="400">
                  <c:v>-17.28707318586784</c:v>
                </c:pt>
                <c:pt idx="401">
                  <c:v>-17.286160858512861</c:v>
                </c:pt>
                <c:pt idx="402">
                  <c:v>-17.283156218999146</c:v>
                </c:pt>
                <c:pt idx="403">
                  <c:v>-17.284555928651944</c:v>
                </c:pt>
                <c:pt idx="404">
                  <c:v>-17.282418556511232</c:v>
                </c:pt>
                <c:pt idx="405">
                  <c:v>-17.2812388204323</c:v>
                </c:pt>
                <c:pt idx="406">
                  <c:v>-17.280926839907075</c:v>
                </c:pt>
                <c:pt idx="407">
                  <c:v>-17.278335035826391</c:v>
                </c:pt>
                <c:pt idx="408">
                  <c:v>-17.277259776302227</c:v>
                </c:pt>
                <c:pt idx="409">
                  <c:v>-17.273310436747568</c:v>
                </c:pt>
                <c:pt idx="410">
                  <c:v>-17.272735603657939</c:v>
                </c:pt>
                <c:pt idx="411">
                  <c:v>-17.272968380289594</c:v>
                </c:pt>
                <c:pt idx="412">
                  <c:v>-17.270650504187355</c:v>
                </c:pt>
                <c:pt idx="413">
                  <c:v>-17.268773534576948</c:v>
                </c:pt>
                <c:pt idx="414">
                  <c:v>-17.269982568321165</c:v>
                </c:pt>
                <c:pt idx="415">
                  <c:v>-17.270201854516859</c:v>
                </c:pt>
                <c:pt idx="416">
                  <c:v>-17.267111793331775</c:v>
                </c:pt>
                <c:pt idx="417">
                  <c:v>-17.266657569905732</c:v>
                </c:pt>
                <c:pt idx="418">
                  <c:v>-17.263900943309022</c:v>
                </c:pt>
                <c:pt idx="419">
                  <c:v>-17.261431847734375</c:v>
                </c:pt>
                <c:pt idx="420">
                  <c:v>-17.261459354393008</c:v>
                </c:pt>
                <c:pt idx="421">
                  <c:v>-17.263456122173697</c:v>
                </c:pt>
                <c:pt idx="422">
                  <c:v>-17.264614785868289</c:v>
                </c:pt>
                <c:pt idx="423">
                  <c:v>-17.26569233869284</c:v>
                </c:pt>
                <c:pt idx="424">
                  <c:v>-17.267603671332935</c:v>
                </c:pt>
                <c:pt idx="425">
                  <c:v>-17.271698728534385</c:v>
                </c:pt>
                <c:pt idx="426">
                  <c:v>-17.274255536245249</c:v>
                </c:pt>
                <c:pt idx="427">
                  <c:v>-17.275286397410184</c:v>
                </c:pt>
                <c:pt idx="428">
                  <c:v>-17.276515811021419</c:v>
                </c:pt>
                <c:pt idx="429">
                  <c:v>-17.277534805955092</c:v>
                </c:pt>
                <c:pt idx="430">
                  <c:v>-17.278739334328424</c:v>
                </c:pt>
                <c:pt idx="431">
                  <c:v>-17.281764499490219</c:v>
                </c:pt>
                <c:pt idx="432">
                  <c:v>-17.281045610929329</c:v>
                </c:pt>
                <c:pt idx="433">
                  <c:v>-17.281028492481173</c:v>
                </c:pt>
                <c:pt idx="434">
                  <c:v>-17.282863725459478</c:v>
                </c:pt>
                <c:pt idx="435">
                  <c:v>-17.282273945083759</c:v>
                </c:pt>
                <c:pt idx="436">
                  <c:v>-17.28198891988448</c:v>
                </c:pt>
                <c:pt idx="437">
                  <c:v>-17.277173369377078</c:v>
                </c:pt>
                <c:pt idx="438">
                  <c:v>-17.274788410553885</c:v>
                </c:pt>
                <c:pt idx="439">
                  <c:v>-17.273334438497141</c:v>
                </c:pt>
                <c:pt idx="440">
                  <c:v>-17.272736471738252</c:v>
                </c:pt>
                <c:pt idx="441">
                  <c:v>-17.270687933569882</c:v>
                </c:pt>
                <c:pt idx="442">
                  <c:v>-17.270690976235933</c:v>
                </c:pt>
                <c:pt idx="443">
                  <c:v>-17.267718650407737</c:v>
                </c:pt>
                <c:pt idx="444">
                  <c:v>-17.263354783459622</c:v>
                </c:pt>
                <c:pt idx="445">
                  <c:v>-17.263222578903893</c:v>
                </c:pt>
                <c:pt idx="446">
                  <c:v>-17.26074290187152</c:v>
                </c:pt>
                <c:pt idx="447">
                  <c:v>-17.26059083502652</c:v>
                </c:pt>
                <c:pt idx="448">
                  <c:v>-17.257839597625608</c:v>
                </c:pt>
                <c:pt idx="449">
                  <c:v>-17.255031608754425</c:v>
                </c:pt>
                <c:pt idx="450">
                  <c:v>-17.2551975551272</c:v>
                </c:pt>
                <c:pt idx="451">
                  <c:v>-17.254084969538912</c:v>
                </c:pt>
                <c:pt idx="452">
                  <c:v>-17.255856433061624</c:v>
                </c:pt>
                <c:pt idx="453">
                  <c:v>-17.258419248040745</c:v>
                </c:pt>
                <c:pt idx="454">
                  <c:v>-17.255838974635477</c:v>
                </c:pt>
                <c:pt idx="455">
                  <c:v>-17.252959277442006</c:v>
                </c:pt>
                <c:pt idx="456">
                  <c:v>-17.253579507819982</c:v>
                </c:pt>
                <c:pt idx="457">
                  <c:v>-17.254936270793579</c:v>
                </c:pt>
                <c:pt idx="458">
                  <c:v>-17.25625056938539</c:v>
                </c:pt>
                <c:pt idx="459">
                  <c:v>-17.254278062836892</c:v>
                </c:pt>
                <c:pt idx="460">
                  <c:v>-17.252948633999573</c:v>
                </c:pt>
                <c:pt idx="461">
                  <c:v>-17.250756091897742</c:v>
                </c:pt>
                <c:pt idx="462">
                  <c:v>-17.250934489647893</c:v>
                </c:pt>
                <c:pt idx="463">
                  <c:v>-17.250906938840675</c:v>
                </c:pt>
                <c:pt idx="464">
                  <c:v>-17.253741270419912</c:v>
                </c:pt>
                <c:pt idx="465">
                  <c:v>-17.25324251135536</c:v>
                </c:pt>
                <c:pt idx="466">
                  <c:v>-17.253563874123191</c:v>
                </c:pt>
                <c:pt idx="467">
                  <c:v>-17.254197729133256</c:v>
                </c:pt>
                <c:pt idx="468">
                  <c:v>-17.253303642868339</c:v>
                </c:pt>
                <c:pt idx="469">
                  <c:v>-17.255323561989666</c:v>
                </c:pt>
                <c:pt idx="470">
                  <c:v>-17.257034967692288</c:v>
                </c:pt>
                <c:pt idx="471">
                  <c:v>-17.258779942219306</c:v>
                </c:pt>
                <c:pt idx="472">
                  <c:v>-17.258518969626962</c:v>
                </c:pt>
                <c:pt idx="473">
                  <c:v>-17.259904062519155</c:v>
                </c:pt>
                <c:pt idx="474">
                  <c:v>-17.259815336722653</c:v>
                </c:pt>
                <c:pt idx="475">
                  <c:v>-17.260166123659406</c:v>
                </c:pt>
                <c:pt idx="476">
                  <c:v>-17.258027539369174</c:v>
                </c:pt>
                <c:pt idx="477">
                  <c:v>-17.256424583155034</c:v>
                </c:pt>
                <c:pt idx="478">
                  <c:v>-17.256321177673481</c:v>
                </c:pt>
                <c:pt idx="479">
                  <c:v>-17.255188170417679</c:v>
                </c:pt>
                <c:pt idx="480">
                  <c:v>-17.254803280569444</c:v>
                </c:pt>
                <c:pt idx="481">
                  <c:v>-17.256389433611361</c:v>
                </c:pt>
                <c:pt idx="482">
                  <c:v>-17.256016737587007</c:v>
                </c:pt>
                <c:pt idx="483">
                  <c:v>-17.253814803100148</c:v>
                </c:pt>
                <c:pt idx="484">
                  <c:v>-17.254566912114608</c:v>
                </c:pt>
                <c:pt idx="485">
                  <c:v>-17.25108522186925</c:v>
                </c:pt>
                <c:pt idx="486">
                  <c:v>-17.253748205042307</c:v>
                </c:pt>
                <c:pt idx="487">
                  <c:v>-17.251490411984797</c:v>
                </c:pt>
                <c:pt idx="488">
                  <c:v>-17.252537604454428</c:v>
                </c:pt>
                <c:pt idx="489">
                  <c:v>-17.255053732126207</c:v>
                </c:pt>
                <c:pt idx="490">
                  <c:v>-17.256637611401825</c:v>
                </c:pt>
                <c:pt idx="491">
                  <c:v>-17.254545822174901</c:v>
                </c:pt>
                <c:pt idx="492">
                  <c:v>-17.253980674974351</c:v>
                </c:pt>
                <c:pt idx="493">
                  <c:v>-17.252676908356161</c:v>
                </c:pt>
                <c:pt idx="494">
                  <c:v>-17.250908628292517</c:v>
                </c:pt>
                <c:pt idx="495">
                  <c:v>-17.248077784296466</c:v>
                </c:pt>
                <c:pt idx="496">
                  <c:v>-17.246876823117045</c:v>
                </c:pt>
                <c:pt idx="497">
                  <c:v>-17.24346870883992</c:v>
                </c:pt>
                <c:pt idx="498">
                  <c:v>-17.242186984390649</c:v>
                </c:pt>
                <c:pt idx="499">
                  <c:v>-17.240246470617937</c:v>
                </c:pt>
                <c:pt idx="500">
                  <c:v>-17.234749358500341</c:v>
                </c:pt>
                <c:pt idx="501">
                  <c:v>-17.23331131999463</c:v>
                </c:pt>
                <c:pt idx="502">
                  <c:v>-17.230518982442135</c:v>
                </c:pt>
                <c:pt idx="503">
                  <c:v>-17.232142711365686</c:v>
                </c:pt>
                <c:pt idx="504">
                  <c:v>-17.229020122439699</c:v>
                </c:pt>
                <c:pt idx="505">
                  <c:v>-17.22926432134765</c:v>
                </c:pt>
                <c:pt idx="506">
                  <c:v>-17.232575058149131</c:v>
                </c:pt>
                <c:pt idx="507">
                  <c:v>-17.236538319656795</c:v>
                </c:pt>
                <c:pt idx="508">
                  <c:v>-17.234679838674388</c:v>
                </c:pt>
                <c:pt idx="509">
                  <c:v>-17.234867302665936</c:v>
                </c:pt>
                <c:pt idx="510">
                  <c:v>-17.234396049821999</c:v>
                </c:pt>
                <c:pt idx="511">
                  <c:v>-17.231317189535652</c:v>
                </c:pt>
                <c:pt idx="512">
                  <c:v>-17.229755477789183</c:v>
                </c:pt>
                <c:pt idx="513">
                  <c:v>-17.230628691775124</c:v>
                </c:pt>
                <c:pt idx="514">
                  <c:v>-17.228217138620256</c:v>
                </c:pt>
                <c:pt idx="515">
                  <c:v>-17.224850500336316</c:v>
                </c:pt>
                <c:pt idx="516">
                  <c:v>-17.222468362805468</c:v>
                </c:pt>
                <c:pt idx="517">
                  <c:v>-17.222858282711822</c:v>
                </c:pt>
                <c:pt idx="518">
                  <c:v>-17.221120558537102</c:v>
                </c:pt>
                <c:pt idx="519">
                  <c:v>-17.21834433686902</c:v>
                </c:pt>
                <c:pt idx="520">
                  <c:v>-17.219629327450495</c:v>
                </c:pt>
                <c:pt idx="521">
                  <c:v>-17.218516839406988</c:v>
                </c:pt>
                <c:pt idx="522">
                  <c:v>-17.218633388286506</c:v>
                </c:pt>
                <c:pt idx="523">
                  <c:v>-17.219449210050215</c:v>
                </c:pt>
                <c:pt idx="524">
                  <c:v>-17.223834347096791</c:v>
                </c:pt>
                <c:pt idx="525">
                  <c:v>-17.224179655758629</c:v>
                </c:pt>
                <c:pt idx="526">
                  <c:v>-17.223271776204776</c:v>
                </c:pt>
                <c:pt idx="527">
                  <c:v>-17.223608177452103</c:v>
                </c:pt>
                <c:pt idx="528">
                  <c:v>-17.222931645734025</c:v>
                </c:pt>
                <c:pt idx="529">
                  <c:v>-17.221808191028028</c:v>
                </c:pt>
                <c:pt idx="530">
                  <c:v>-17.220241318732732</c:v>
                </c:pt>
                <c:pt idx="531">
                  <c:v>-17.221059485938898</c:v>
                </c:pt>
                <c:pt idx="532">
                  <c:v>-17.219775595148555</c:v>
                </c:pt>
                <c:pt idx="533">
                  <c:v>-17.218474398821666</c:v>
                </c:pt>
                <c:pt idx="534">
                  <c:v>-17.219860853903555</c:v>
                </c:pt>
                <c:pt idx="535">
                  <c:v>-17.221148264281481</c:v>
                </c:pt>
                <c:pt idx="536">
                  <c:v>-17.218470620443401</c:v>
                </c:pt>
                <c:pt idx="537">
                  <c:v>-17.217471859128015</c:v>
                </c:pt>
                <c:pt idx="538">
                  <c:v>-17.217752323919854</c:v>
                </c:pt>
                <c:pt idx="539">
                  <c:v>-17.217851316962918</c:v>
                </c:pt>
                <c:pt idx="540">
                  <c:v>-17.215230117033958</c:v>
                </c:pt>
                <c:pt idx="541">
                  <c:v>-17.215446538605416</c:v>
                </c:pt>
                <c:pt idx="542">
                  <c:v>-17.215227447185359</c:v>
                </c:pt>
                <c:pt idx="543">
                  <c:v>-17.217151526944082</c:v>
                </c:pt>
                <c:pt idx="544">
                  <c:v>-17.21638818228168</c:v>
                </c:pt>
                <c:pt idx="545">
                  <c:v>-17.217967441047808</c:v>
                </c:pt>
                <c:pt idx="546">
                  <c:v>-17.220043570381552</c:v>
                </c:pt>
                <c:pt idx="547">
                  <c:v>-17.220597969329525</c:v>
                </c:pt>
                <c:pt idx="548">
                  <c:v>-17.223948556643069</c:v>
                </c:pt>
                <c:pt idx="549">
                  <c:v>-17.224200925159185</c:v>
                </c:pt>
                <c:pt idx="550">
                  <c:v>-17.224756179698858</c:v>
                </c:pt>
                <c:pt idx="551">
                  <c:v>-17.226581597926611</c:v>
                </c:pt>
                <c:pt idx="552">
                  <c:v>-17.230556114568056</c:v>
                </c:pt>
                <c:pt idx="553">
                  <c:v>-17.228559305112203</c:v>
                </c:pt>
                <c:pt idx="554">
                  <c:v>-17.228824231597795</c:v>
                </c:pt>
                <c:pt idx="555">
                  <c:v>-17.226369841357254</c:v>
                </c:pt>
                <c:pt idx="556">
                  <c:v>-17.225096485139748</c:v>
                </c:pt>
                <c:pt idx="557">
                  <c:v>-17.224684342394692</c:v>
                </c:pt>
                <c:pt idx="558">
                  <c:v>-17.223666109814264</c:v>
                </c:pt>
                <c:pt idx="559">
                  <c:v>-17.218783487168476</c:v>
                </c:pt>
                <c:pt idx="560">
                  <c:v>-17.22105456347294</c:v>
                </c:pt>
                <c:pt idx="561">
                  <c:v>-17.215900725108298</c:v>
                </c:pt>
                <c:pt idx="562">
                  <c:v>-17.21289187237138</c:v>
                </c:pt>
                <c:pt idx="563">
                  <c:v>-17.208548674369574</c:v>
                </c:pt>
                <c:pt idx="564">
                  <c:v>-17.207295511274669</c:v>
                </c:pt>
                <c:pt idx="565">
                  <c:v>-17.211395082618971</c:v>
                </c:pt>
                <c:pt idx="566">
                  <c:v>-17.206805451959305</c:v>
                </c:pt>
                <c:pt idx="567">
                  <c:v>-17.202465776513595</c:v>
                </c:pt>
                <c:pt idx="568">
                  <c:v>-17.202166121102859</c:v>
                </c:pt>
                <c:pt idx="569">
                  <c:v>-17.205289367715292</c:v>
                </c:pt>
                <c:pt idx="570">
                  <c:v>-17.206042007157777</c:v>
                </c:pt>
                <c:pt idx="571">
                  <c:v>-17.204602658385188</c:v>
                </c:pt>
                <c:pt idx="572">
                  <c:v>-17.201151248422178</c:v>
                </c:pt>
                <c:pt idx="573">
                  <c:v>-17.201240842297299</c:v>
                </c:pt>
                <c:pt idx="574">
                  <c:v>-17.203231930222739</c:v>
                </c:pt>
                <c:pt idx="575">
                  <c:v>-17.209655367433513</c:v>
                </c:pt>
                <c:pt idx="576">
                  <c:v>-17.207969867935006</c:v>
                </c:pt>
                <c:pt idx="577">
                  <c:v>-17.212971200630712</c:v>
                </c:pt>
                <c:pt idx="578">
                  <c:v>-17.209264559714065</c:v>
                </c:pt>
                <c:pt idx="579">
                  <c:v>-17.209255710962147</c:v>
                </c:pt>
                <c:pt idx="580">
                  <c:v>-17.206006472184008</c:v>
                </c:pt>
                <c:pt idx="581">
                  <c:v>-17.206315229960676</c:v>
                </c:pt>
                <c:pt idx="582">
                  <c:v>-17.210039530032851</c:v>
                </c:pt>
                <c:pt idx="583">
                  <c:v>-17.21144306880467</c:v>
                </c:pt>
                <c:pt idx="584">
                  <c:v>-17.211909605939791</c:v>
                </c:pt>
                <c:pt idx="585">
                  <c:v>-17.211539231353992</c:v>
                </c:pt>
                <c:pt idx="586">
                  <c:v>-17.210044019311457</c:v>
                </c:pt>
                <c:pt idx="587">
                  <c:v>-17.210911663267723</c:v>
                </c:pt>
                <c:pt idx="588">
                  <c:v>-17.204470148950726</c:v>
                </c:pt>
                <c:pt idx="589">
                  <c:v>-17.198926297635865</c:v>
                </c:pt>
                <c:pt idx="590">
                  <c:v>-17.195334464245168</c:v>
                </c:pt>
                <c:pt idx="591">
                  <c:v>-17.193331979957396</c:v>
                </c:pt>
                <c:pt idx="592">
                  <c:v>-17.196703585046244</c:v>
                </c:pt>
                <c:pt idx="593">
                  <c:v>-17.197371094252318</c:v>
                </c:pt>
                <c:pt idx="594">
                  <c:v>-17.198275418067009</c:v>
                </c:pt>
                <c:pt idx="595">
                  <c:v>-17.190672549563825</c:v>
                </c:pt>
                <c:pt idx="596">
                  <c:v>-17.187384179948332</c:v>
                </c:pt>
                <c:pt idx="597">
                  <c:v>-17.184452431408523</c:v>
                </c:pt>
                <c:pt idx="598">
                  <c:v>-17.186122702350737</c:v>
                </c:pt>
                <c:pt idx="599">
                  <c:v>-17.182434194186627</c:v>
                </c:pt>
                <c:pt idx="600">
                  <c:v>-17.184029853804045</c:v>
                </c:pt>
                <c:pt idx="601">
                  <c:v>-17.187493552722973</c:v>
                </c:pt>
                <c:pt idx="602">
                  <c:v>-17.187469018786707</c:v>
                </c:pt>
                <c:pt idx="603">
                  <c:v>-17.188078686969988</c:v>
                </c:pt>
                <c:pt idx="604">
                  <c:v>-17.186733956892891</c:v>
                </c:pt>
                <c:pt idx="605">
                  <c:v>-17.186557183344672</c:v>
                </c:pt>
                <c:pt idx="606">
                  <c:v>-17.186418085045322</c:v>
                </c:pt>
                <c:pt idx="607">
                  <c:v>-17.185919275480206</c:v>
                </c:pt>
                <c:pt idx="608">
                  <c:v>-17.18829914448127</c:v>
                </c:pt>
                <c:pt idx="609">
                  <c:v>-17.190763104618444</c:v>
                </c:pt>
                <c:pt idx="610">
                  <c:v>-17.192258397875456</c:v>
                </c:pt>
                <c:pt idx="611">
                  <c:v>-17.195352169413805</c:v>
                </c:pt>
                <c:pt idx="612">
                  <c:v>-17.194021136581863</c:v>
                </c:pt>
                <c:pt idx="613">
                  <c:v>-17.188986311094531</c:v>
                </c:pt>
                <c:pt idx="614">
                  <c:v>-17.18748501380912</c:v>
                </c:pt>
                <c:pt idx="615">
                  <c:v>-17.187659275988171</c:v>
                </c:pt>
                <c:pt idx="616">
                  <c:v>-17.184891912159539</c:v>
                </c:pt>
                <c:pt idx="617">
                  <c:v>-17.183139437755187</c:v>
                </c:pt>
                <c:pt idx="618">
                  <c:v>-17.182614717195722</c:v>
                </c:pt>
                <c:pt idx="619">
                  <c:v>-17.177530642752089</c:v>
                </c:pt>
                <c:pt idx="620">
                  <c:v>-17.172528333772053</c:v>
                </c:pt>
                <c:pt idx="621">
                  <c:v>-17.167115955491553</c:v>
                </c:pt>
                <c:pt idx="622">
                  <c:v>-17.162081427296513</c:v>
                </c:pt>
                <c:pt idx="623">
                  <c:v>-17.16160262938488</c:v>
                </c:pt>
                <c:pt idx="624">
                  <c:v>-17.163132030652431</c:v>
                </c:pt>
                <c:pt idx="625">
                  <c:v>-17.165219385893572</c:v>
                </c:pt>
                <c:pt idx="626">
                  <c:v>-17.167535360499258</c:v>
                </c:pt>
                <c:pt idx="627">
                  <c:v>-17.17026035374094</c:v>
                </c:pt>
                <c:pt idx="628">
                  <c:v>-17.169184101510723</c:v>
                </c:pt>
                <c:pt idx="629">
                  <c:v>-17.170507760619131</c:v>
                </c:pt>
                <c:pt idx="630">
                  <c:v>-17.170749639059583</c:v>
                </c:pt>
                <c:pt idx="631">
                  <c:v>-17.169633328238607</c:v>
                </c:pt>
                <c:pt idx="632">
                  <c:v>-17.16642203766736</c:v>
                </c:pt>
                <c:pt idx="633">
                  <c:v>-17.170146879815995</c:v>
                </c:pt>
                <c:pt idx="634">
                  <c:v>-17.170890868709911</c:v>
                </c:pt>
                <c:pt idx="635">
                  <c:v>-17.167455372950034</c:v>
                </c:pt>
                <c:pt idx="636">
                  <c:v>-17.168797821118012</c:v>
                </c:pt>
                <c:pt idx="637">
                  <c:v>-17.166247479704676</c:v>
                </c:pt>
                <c:pt idx="638">
                  <c:v>-17.162132707866515</c:v>
                </c:pt>
                <c:pt idx="639">
                  <c:v>-17.153190210691083</c:v>
                </c:pt>
                <c:pt idx="640">
                  <c:v>-17.151240587611682</c:v>
                </c:pt>
                <c:pt idx="641">
                  <c:v>-17.15456683659119</c:v>
                </c:pt>
                <c:pt idx="642">
                  <c:v>-17.154260838201868</c:v>
                </c:pt>
                <c:pt idx="643">
                  <c:v>-17.157894578914526</c:v>
                </c:pt>
                <c:pt idx="644">
                  <c:v>-17.160574971351821</c:v>
                </c:pt>
                <c:pt idx="645">
                  <c:v>-17.158018504064163</c:v>
                </c:pt>
                <c:pt idx="646">
                  <c:v>-17.158230634887769</c:v>
                </c:pt>
                <c:pt idx="647">
                  <c:v>-17.161473198665799</c:v>
                </c:pt>
                <c:pt idx="648">
                  <c:v>-17.165690984154459</c:v>
                </c:pt>
                <c:pt idx="649">
                  <c:v>-17.163627029993361</c:v>
                </c:pt>
                <c:pt idx="650">
                  <c:v>-17.163939825835058</c:v>
                </c:pt>
                <c:pt idx="651">
                  <c:v>-17.166753347377345</c:v>
                </c:pt>
                <c:pt idx="652">
                  <c:v>-17.162291616997926</c:v>
                </c:pt>
                <c:pt idx="653">
                  <c:v>-17.162697540085617</c:v>
                </c:pt>
                <c:pt idx="654">
                  <c:v>-17.157817753203076</c:v>
                </c:pt>
                <c:pt idx="655">
                  <c:v>-17.156700952649775</c:v>
                </c:pt>
                <c:pt idx="656">
                  <c:v>-17.155248190095033</c:v>
                </c:pt>
                <c:pt idx="657">
                  <c:v>-17.148215047769956</c:v>
                </c:pt>
                <c:pt idx="658">
                  <c:v>-17.148656621426408</c:v>
                </c:pt>
                <c:pt idx="659">
                  <c:v>-17.150255712836383</c:v>
                </c:pt>
                <c:pt idx="660">
                  <c:v>-17.151566675932735</c:v>
                </c:pt>
                <c:pt idx="661">
                  <c:v>-17.148182096057468</c:v>
                </c:pt>
                <c:pt idx="662">
                  <c:v>-17.147897994619136</c:v>
                </c:pt>
                <c:pt idx="663">
                  <c:v>-17.148438858464328</c:v>
                </c:pt>
                <c:pt idx="664">
                  <c:v>-17.149875714704464</c:v>
                </c:pt>
                <c:pt idx="665">
                  <c:v>-17.148933440114053</c:v>
                </c:pt>
                <c:pt idx="666">
                  <c:v>-17.150745722120895</c:v>
                </c:pt>
                <c:pt idx="667">
                  <c:v>-17.149798174316135</c:v>
                </c:pt>
                <c:pt idx="668">
                  <c:v>-17.14761286062409</c:v>
                </c:pt>
                <c:pt idx="669">
                  <c:v>-17.142219747153071</c:v>
                </c:pt>
                <c:pt idx="670">
                  <c:v>-17.139067528885665</c:v>
                </c:pt>
                <c:pt idx="671">
                  <c:v>-17.134513191006558</c:v>
                </c:pt>
                <c:pt idx="672">
                  <c:v>-17.136277747003298</c:v>
                </c:pt>
                <c:pt idx="673">
                  <c:v>-17.138644673216383</c:v>
                </c:pt>
                <c:pt idx="674">
                  <c:v>-17.13000600434199</c:v>
                </c:pt>
                <c:pt idx="675">
                  <c:v>-17.125878129118565</c:v>
                </c:pt>
                <c:pt idx="676">
                  <c:v>-17.128839566015905</c:v>
                </c:pt>
                <c:pt idx="677">
                  <c:v>-17.129932799037224</c:v>
                </c:pt>
                <c:pt idx="678">
                  <c:v>-17.130867024409021</c:v>
                </c:pt>
                <c:pt idx="679">
                  <c:v>-17.137417489756139</c:v>
                </c:pt>
                <c:pt idx="680">
                  <c:v>-17.1410172241862</c:v>
                </c:pt>
                <c:pt idx="681">
                  <c:v>-17.150509926248215</c:v>
                </c:pt>
                <c:pt idx="682">
                  <c:v>-17.147287728939041</c:v>
                </c:pt>
                <c:pt idx="683">
                  <c:v>-17.152711927409229</c:v>
                </c:pt>
                <c:pt idx="684">
                  <c:v>-17.155432195197918</c:v>
                </c:pt>
                <c:pt idx="685">
                  <c:v>-17.154470235295609</c:v>
                </c:pt>
                <c:pt idx="686">
                  <c:v>-17.151743915410066</c:v>
                </c:pt>
                <c:pt idx="687">
                  <c:v>-17.15066956593105</c:v>
                </c:pt>
                <c:pt idx="688">
                  <c:v>-17.146379959561951</c:v>
                </c:pt>
                <c:pt idx="689">
                  <c:v>-17.146081665747118</c:v>
                </c:pt>
                <c:pt idx="690">
                  <c:v>-17.142095020461838</c:v>
                </c:pt>
                <c:pt idx="691">
                  <c:v>-17.134078263275363</c:v>
                </c:pt>
                <c:pt idx="692">
                  <c:v>-17.129131900310718</c:v>
                </c:pt>
                <c:pt idx="693">
                  <c:v>-17.122656005843464</c:v>
                </c:pt>
                <c:pt idx="694">
                  <c:v>-17.119460227001255</c:v>
                </c:pt>
                <c:pt idx="695">
                  <c:v>-17.115866358500181</c:v>
                </c:pt>
                <c:pt idx="696">
                  <c:v>-17.120194338158953</c:v>
                </c:pt>
                <c:pt idx="697">
                  <c:v>-17.116768091861804</c:v>
                </c:pt>
                <c:pt idx="698">
                  <c:v>-17.123208279618964</c:v>
                </c:pt>
                <c:pt idx="699">
                  <c:v>-17.122166204582847</c:v>
                </c:pt>
                <c:pt idx="700">
                  <c:v>-17.120178959898414</c:v>
                </c:pt>
                <c:pt idx="701">
                  <c:v>-17.117108291022078</c:v>
                </c:pt>
                <c:pt idx="702">
                  <c:v>-17.114868106827537</c:v>
                </c:pt>
                <c:pt idx="703">
                  <c:v>-17.121064411606643</c:v>
                </c:pt>
                <c:pt idx="704">
                  <c:v>-17.126627329435593</c:v>
                </c:pt>
                <c:pt idx="705">
                  <c:v>-17.123116527216474</c:v>
                </c:pt>
                <c:pt idx="706">
                  <c:v>-17.127894409018591</c:v>
                </c:pt>
                <c:pt idx="707">
                  <c:v>-17.122634121528417</c:v>
                </c:pt>
                <c:pt idx="708">
                  <c:v>-17.118338948839025</c:v>
                </c:pt>
                <c:pt idx="709">
                  <c:v>-17.114973206544072</c:v>
                </c:pt>
                <c:pt idx="710">
                  <c:v>-17.111002703983782</c:v>
                </c:pt>
                <c:pt idx="711">
                  <c:v>-17.106907897656352</c:v>
                </c:pt>
                <c:pt idx="712">
                  <c:v>-17.101087598469643</c:v>
                </c:pt>
                <c:pt idx="713">
                  <c:v>-17.09999097908555</c:v>
                </c:pt>
                <c:pt idx="714">
                  <c:v>-17.093859033305876</c:v>
                </c:pt>
                <c:pt idx="715">
                  <c:v>-17.097806398013297</c:v>
                </c:pt>
                <c:pt idx="716">
                  <c:v>-17.09740888651686</c:v>
                </c:pt>
                <c:pt idx="717">
                  <c:v>-17.093414690033413</c:v>
                </c:pt>
                <c:pt idx="718">
                  <c:v>-17.084997112330626</c:v>
                </c:pt>
                <c:pt idx="719">
                  <c:v>-17.082455706471769</c:v>
                </c:pt>
                <c:pt idx="720">
                  <c:v>-17.086311460072782</c:v>
                </c:pt>
                <c:pt idx="721">
                  <c:v>-17.092226539450344</c:v>
                </c:pt>
                <c:pt idx="722">
                  <c:v>-17.098658396532691</c:v>
                </c:pt>
                <c:pt idx="723">
                  <c:v>-17.103626249895971</c:v>
                </c:pt>
                <c:pt idx="724">
                  <c:v>-17.106038005613534</c:v>
                </c:pt>
                <c:pt idx="725">
                  <c:v>-17.105950668182516</c:v>
                </c:pt>
                <c:pt idx="726">
                  <c:v>-17.109729324508699</c:v>
                </c:pt>
                <c:pt idx="727">
                  <c:v>-17.106153064639415</c:v>
                </c:pt>
                <c:pt idx="728">
                  <c:v>-17.104120932526158</c:v>
                </c:pt>
                <c:pt idx="729">
                  <c:v>-17.095771942146712</c:v>
                </c:pt>
                <c:pt idx="730">
                  <c:v>-17.08960530496849</c:v>
                </c:pt>
                <c:pt idx="731">
                  <c:v>-17.084397312630266</c:v>
                </c:pt>
                <c:pt idx="732">
                  <c:v>-17.078782588909565</c:v>
                </c:pt>
                <c:pt idx="733">
                  <c:v>-17.070308462372402</c:v>
                </c:pt>
                <c:pt idx="734">
                  <c:v>-17.071345622187341</c:v>
                </c:pt>
                <c:pt idx="735">
                  <c:v>-17.06778644421809</c:v>
                </c:pt>
                <c:pt idx="736">
                  <c:v>-17.059539936718636</c:v>
                </c:pt>
                <c:pt idx="737">
                  <c:v>-17.060105726776236</c:v>
                </c:pt>
                <c:pt idx="738">
                  <c:v>-17.064797536691298</c:v>
                </c:pt>
                <c:pt idx="739">
                  <c:v>-17.064958355803746</c:v>
                </c:pt>
                <c:pt idx="740">
                  <c:v>-17.064873071814485</c:v>
                </c:pt>
                <c:pt idx="741">
                  <c:v>-17.061066561420315</c:v>
                </c:pt>
                <c:pt idx="742">
                  <c:v>-17.051414170357504</c:v>
                </c:pt>
                <c:pt idx="743">
                  <c:v>-17.056821865740361</c:v>
                </c:pt>
                <c:pt idx="744">
                  <c:v>-17.056097958109824</c:v>
                </c:pt>
                <c:pt idx="745">
                  <c:v>-17.054650892853843</c:v>
                </c:pt>
                <c:pt idx="746">
                  <c:v>-17.053767953475219</c:v>
                </c:pt>
                <c:pt idx="747">
                  <c:v>-17.056415581785622</c:v>
                </c:pt>
                <c:pt idx="748">
                  <c:v>-17.060748410978196</c:v>
                </c:pt>
                <c:pt idx="749">
                  <c:v>-17.054179341625421</c:v>
                </c:pt>
                <c:pt idx="750">
                  <c:v>-17.052672460026709</c:v>
                </c:pt>
                <c:pt idx="751">
                  <c:v>-17.053990238017523</c:v>
                </c:pt>
                <c:pt idx="752">
                  <c:v>-17.044661863791962</c:v>
                </c:pt>
                <c:pt idx="753">
                  <c:v>-17.040467005836554</c:v>
                </c:pt>
                <c:pt idx="754">
                  <c:v>-17.042643839527639</c:v>
                </c:pt>
                <c:pt idx="755">
                  <c:v>-17.045717550209933</c:v>
                </c:pt>
                <c:pt idx="756">
                  <c:v>-17.044675695637956</c:v>
                </c:pt>
                <c:pt idx="757">
                  <c:v>-17.040416163272926</c:v>
                </c:pt>
                <c:pt idx="758">
                  <c:v>-17.038189560131396</c:v>
                </c:pt>
                <c:pt idx="759">
                  <c:v>-17.02312392664459</c:v>
                </c:pt>
                <c:pt idx="760">
                  <c:v>-17.025004829150326</c:v>
                </c:pt>
                <c:pt idx="761">
                  <c:v>-17.023847547864939</c:v>
                </c:pt>
                <c:pt idx="762">
                  <c:v>-17.013375455695783</c:v>
                </c:pt>
                <c:pt idx="763">
                  <c:v>-17.012259889166753</c:v>
                </c:pt>
                <c:pt idx="764">
                  <c:v>-17.013038501438004</c:v>
                </c:pt>
                <c:pt idx="765">
                  <c:v>-17.020954689516767</c:v>
                </c:pt>
                <c:pt idx="766">
                  <c:v>-17.019788617778801</c:v>
                </c:pt>
                <c:pt idx="767">
                  <c:v>-17.029534484012988</c:v>
                </c:pt>
                <c:pt idx="768">
                  <c:v>-17.034418817993274</c:v>
                </c:pt>
                <c:pt idx="769">
                  <c:v>-17.028885195325383</c:v>
                </c:pt>
                <c:pt idx="770">
                  <c:v>-17.027859056277403</c:v>
                </c:pt>
                <c:pt idx="771">
                  <c:v>-17.02918252962214</c:v>
                </c:pt>
                <c:pt idx="772">
                  <c:v>-17.02814822796369</c:v>
                </c:pt>
                <c:pt idx="773">
                  <c:v>-17.024913067625516</c:v>
                </c:pt>
                <c:pt idx="774">
                  <c:v>-17.017046137809697</c:v>
                </c:pt>
                <c:pt idx="775">
                  <c:v>-17.011243869626345</c:v>
                </c:pt>
              </c:numCache>
            </c:numRef>
          </c:yVal>
          <c:smooth val="0"/>
          <c:extLst>
            <c:ext xmlns:c16="http://schemas.microsoft.com/office/drawing/2014/chart" uri="{C3380CC4-5D6E-409C-BE32-E72D297353CC}">
              <c16:uniqueId val="{00000000-8100-4EAB-A3E8-7B892961B08E}"/>
            </c:ext>
          </c:extLst>
        </c:ser>
        <c:dLbls>
          <c:showLegendKey val="0"/>
          <c:showVal val="0"/>
          <c:showCatName val="0"/>
          <c:showSerName val="0"/>
          <c:showPercent val="0"/>
          <c:showBubbleSize val="0"/>
        </c:dLbls>
        <c:axId val="1877762624"/>
        <c:axId val="2034996464"/>
      </c:scatterChart>
      <c:valAx>
        <c:axId val="187776262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1/Tr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4996464"/>
        <c:crosses val="autoZero"/>
        <c:crossBetween val="midCat"/>
      </c:valAx>
      <c:valAx>
        <c:axId val="20349964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ln</a:t>
                </a:r>
                <a:r>
                  <a:rPr lang="en-IN" baseline="0"/>
                  <a:t> k</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776262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 vs z</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Ca vs Z</c:v>
          </c:tx>
          <c:spPr>
            <a:ln w="19050" cap="rnd">
              <a:solidFill>
                <a:schemeClr val="accent1"/>
              </a:solidFill>
              <a:round/>
            </a:ln>
            <a:effectLst/>
          </c:spPr>
          <c:marker>
            <c:symbol val="none"/>
          </c:marker>
          <c:xVal>
            <c:numRef>
              <c:f>'Dynamic Process Model'!$H$9:$H$59</c:f>
              <c:numCache>
                <c:formatCode>General</c:formatCode>
                <c:ptCount val="51"/>
                <c:pt idx="0">
                  <c:v>0</c:v>
                </c:pt>
                <c:pt idx="1">
                  <c:v>1.3999999999999999E-2</c:v>
                </c:pt>
                <c:pt idx="2">
                  <c:v>2.7999999999999997E-2</c:v>
                </c:pt>
                <c:pt idx="3">
                  <c:v>4.1999999999999996E-2</c:v>
                </c:pt>
                <c:pt idx="4">
                  <c:v>5.5999999999999994E-2</c:v>
                </c:pt>
                <c:pt idx="5">
                  <c:v>6.9999999999999993E-2</c:v>
                </c:pt>
                <c:pt idx="6">
                  <c:v>8.3999999999999991E-2</c:v>
                </c:pt>
                <c:pt idx="7">
                  <c:v>9.799999999999999E-2</c:v>
                </c:pt>
                <c:pt idx="8">
                  <c:v>0.11199999999999999</c:v>
                </c:pt>
                <c:pt idx="9">
                  <c:v>0.126</c:v>
                </c:pt>
                <c:pt idx="10">
                  <c:v>0.13999999999999999</c:v>
                </c:pt>
                <c:pt idx="11">
                  <c:v>0.15399999999999997</c:v>
                </c:pt>
                <c:pt idx="12">
                  <c:v>0.16799999999999998</c:v>
                </c:pt>
                <c:pt idx="13">
                  <c:v>0.182</c:v>
                </c:pt>
                <c:pt idx="14">
                  <c:v>0.19599999999999998</c:v>
                </c:pt>
                <c:pt idx="15">
                  <c:v>0.20999999999999996</c:v>
                </c:pt>
                <c:pt idx="16">
                  <c:v>0.22399999999999998</c:v>
                </c:pt>
                <c:pt idx="17">
                  <c:v>0.23799999999999999</c:v>
                </c:pt>
                <c:pt idx="18">
                  <c:v>0.252</c:v>
                </c:pt>
                <c:pt idx="19">
                  <c:v>0.26599999999999996</c:v>
                </c:pt>
                <c:pt idx="20">
                  <c:v>0.27999999999999997</c:v>
                </c:pt>
                <c:pt idx="21">
                  <c:v>0.29399999999999998</c:v>
                </c:pt>
                <c:pt idx="22">
                  <c:v>0.30799999999999994</c:v>
                </c:pt>
                <c:pt idx="23">
                  <c:v>0.32199999999999995</c:v>
                </c:pt>
                <c:pt idx="24">
                  <c:v>0.33599999999999997</c:v>
                </c:pt>
                <c:pt idx="25">
                  <c:v>0.35</c:v>
                </c:pt>
                <c:pt idx="26">
                  <c:v>0.36399999999999999</c:v>
                </c:pt>
                <c:pt idx="27">
                  <c:v>0.37799999999999995</c:v>
                </c:pt>
                <c:pt idx="28">
                  <c:v>0.39199999999999996</c:v>
                </c:pt>
                <c:pt idx="29">
                  <c:v>0.40599999999999997</c:v>
                </c:pt>
                <c:pt idx="30">
                  <c:v>0.41999999999999993</c:v>
                </c:pt>
                <c:pt idx="31">
                  <c:v>0.43399999999999994</c:v>
                </c:pt>
                <c:pt idx="32">
                  <c:v>0.44799999999999995</c:v>
                </c:pt>
                <c:pt idx="33">
                  <c:v>0.46199999999999997</c:v>
                </c:pt>
                <c:pt idx="34">
                  <c:v>0.47599999999999998</c:v>
                </c:pt>
                <c:pt idx="35">
                  <c:v>0.48999999999999994</c:v>
                </c:pt>
                <c:pt idx="36">
                  <c:v>0.504</c:v>
                </c:pt>
                <c:pt idx="37">
                  <c:v>0.5179999999999999</c:v>
                </c:pt>
                <c:pt idx="38">
                  <c:v>0.53199999999999992</c:v>
                </c:pt>
                <c:pt idx="39">
                  <c:v>0.54599999999999993</c:v>
                </c:pt>
                <c:pt idx="40">
                  <c:v>0.55999999999999994</c:v>
                </c:pt>
                <c:pt idx="41">
                  <c:v>0.57399999999999995</c:v>
                </c:pt>
                <c:pt idx="42">
                  <c:v>0.58799999999999997</c:v>
                </c:pt>
                <c:pt idx="43">
                  <c:v>0.60199999999999998</c:v>
                </c:pt>
                <c:pt idx="44">
                  <c:v>0.61599999999999988</c:v>
                </c:pt>
                <c:pt idx="45">
                  <c:v>0.62999999999999989</c:v>
                </c:pt>
                <c:pt idx="46">
                  <c:v>0.64399999999999991</c:v>
                </c:pt>
                <c:pt idx="47">
                  <c:v>0.65799999999999992</c:v>
                </c:pt>
                <c:pt idx="48">
                  <c:v>0.67199999999999993</c:v>
                </c:pt>
                <c:pt idx="49">
                  <c:v>0.68599999999999994</c:v>
                </c:pt>
                <c:pt idx="50">
                  <c:v>0.7</c:v>
                </c:pt>
              </c:numCache>
            </c:numRef>
          </c:xVal>
          <c:yVal>
            <c:numRef>
              <c:f>'Dynamic Process Model'!$F$9:$F$59</c:f>
              <c:numCache>
                <c:formatCode>General</c:formatCode>
                <c:ptCount val="51"/>
                <c:pt idx="0">
                  <c:v>840</c:v>
                </c:pt>
                <c:pt idx="1">
                  <c:v>839.60681533898742</c:v>
                </c:pt>
                <c:pt idx="2">
                  <c:v>839.21363067797483</c:v>
                </c:pt>
                <c:pt idx="3">
                  <c:v>838.82044601696225</c:v>
                </c:pt>
                <c:pt idx="4">
                  <c:v>838.42726135594978</c:v>
                </c:pt>
                <c:pt idx="5">
                  <c:v>838.0340766949372</c:v>
                </c:pt>
                <c:pt idx="6">
                  <c:v>837.64089203392462</c:v>
                </c:pt>
                <c:pt idx="7">
                  <c:v>837.24770737291203</c:v>
                </c:pt>
                <c:pt idx="8">
                  <c:v>836.85452271189945</c:v>
                </c:pt>
                <c:pt idx="9">
                  <c:v>836.46133805088687</c:v>
                </c:pt>
                <c:pt idx="10">
                  <c:v>836.06815338987428</c:v>
                </c:pt>
                <c:pt idx="11">
                  <c:v>835.6749687288617</c:v>
                </c:pt>
                <c:pt idx="12">
                  <c:v>835.28178406784923</c:v>
                </c:pt>
                <c:pt idx="13">
                  <c:v>834.88859940683665</c:v>
                </c:pt>
                <c:pt idx="14">
                  <c:v>834.49541474582406</c:v>
                </c:pt>
                <c:pt idx="15">
                  <c:v>834.10223008481148</c:v>
                </c:pt>
                <c:pt idx="16">
                  <c:v>833.7090454237989</c:v>
                </c:pt>
                <c:pt idx="17">
                  <c:v>833.31586076278643</c:v>
                </c:pt>
                <c:pt idx="18">
                  <c:v>832.92267610177385</c:v>
                </c:pt>
                <c:pt idx="19">
                  <c:v>832.52949144076126</c:v>
                </c:pt>
                <c:pt idx="20">
                  <c:v>832.13630677974868</c:v>
                </c:pt>
                <c:pt idx="21">
                  <c:v>831.7431221187361</c:v>
                </c:pt>
                <c:pt idx="22">
                  <c:v>831.34993745772351</c:v>
                </c:pt>
                <c:pt idx="23">
                  <c:v>830.95675279671093</c:v>
                </c:pt>
                <c:pt idx="24">
                  <c:v>830.56356813569835</c:v>
                </c:pt>
                <c:pt idx="25">
                  <c:v>830.17038347468588</c:v>
                </c:pt>
                <c:pt idx="26">
                  <c:v>829.77719881367329</c:v>
                </c:pt>
                <c:pt idx="27">
                  <c:v>829.38401415266071</c:v>
                </c:pt>
                <c:pt idx="28">
                  <c:v>828.99082949164813</c:v>
                </c:pt>
                <c:pt idx="29">
                  <c:v>828.59764483063555</c:v>
                </c:pt>
                <c:pt idx="30">
                  <c:v>828.20446016962296</c:v>
                </c:pt>
                <c:pt idx="31">
                  <c:v>827.81127550861049</c:v>
                </c:pt>
                <c:pt idx="32">
                  <c:v>827.41809084759791</c:v>
                </c:pt>
                <c:pt idx="33">
                  <c:v>827.02490618658533</c:v>
                </c:pt>
                <c:pt idx="34">
                  <c:v>826.63172152557274</c:v>
                </c:pt>
                <c:pt idx="35">
                  <c:v>826.23853686456016</c:v>
                </c:pt>
                <c:pt idx="36">
                  <c:v>825.84535220354758</c:v>
                </c:pt>
                <c:pt idx="37">
                  <c:v>825.45216754253499</c:v>
                </c:pt>
                <c:pt idx="38">
                  <c:v>825.05898288152241</c:v>
                </c:pt>
                <c:pt idx="39">
                  <c:v>824.66579822050994</c:v>
                </c:pt>
                <c:pt idx="40">
                  <c:v>824.27261355949736</c:v>
                </c:pt>
                <c:pt idx="41">
                  <c:v>823.87942889848478</c:v>
                </c:pt>
                <c:pt idx="42">
                  <c:v>823.48624423747219</c:v>
                </c:pt>
                <c:pt idx="43">
                  <c:v>823.09305957645961</c:v>
                </c:pt>
                <c:pt idx="44">
                  <c:v>822.69987491544703</c:v>
                </c:pt>
                <c:pt idx="45">
                  <c:v>822.30669025443456</c:v>
                </c:pt>
                <c:pt idx="46">
                  <c:v>821.91350559342197</c:v>
                </c:pt>
                <c:pt idx="47">
                  <c:v>821.52032093240939</c:v>
                </c:pt>
                <c:pt idx="48">
                  <c:v>821.12713627139681</c:v>
                </c:pt>
                <c:pt idx="49">
                  <c:v>820.73395161038422</c:v>
                </c:pt>
                <c:pt idx="50">
                  <c:v>820.34076694937164</c:v>
                </c:pt>
              </c:numCache>
            </c:numRef>
          </c:yVal>
          <c:smooth val="1"/>
          <c:extLst>
            <c:ext xmlns:c16="http://schemas.microsoft.com/office/drawing/2014/chart" uri="{C3380CC4-5D6E-409C-BE32-E72D297353CC}">
              <c16:uniqueId val="{00000000-D6FB-4362-BBA4-BFDB67A15C70}"/>
            </c:ext>
          </c:extLst>
        </c:ser>
        <c:dLbls>
          <c:showLegendKey val="0"/>
          <c:showVal val="0"/>
          <c:showCatName val="0"/>
          <c:showSerName val="0"/>
          <c:showPercent val="0"/>
          <c:showBubbleSize val="0"/>
        </c:dLbls>
        <c:axId val="2037734768"/>
        <c:axId val="2037731888"/>
      </c:scatterChart>
      <c:valAx>
        <c:axId val="20377347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7731888"/>
        <c:crosses val="autoZero"/>
        <c:crossBetween val="midCat"/>
      </c:valAx>
      <c:valAx>
        <c:axId val="2037731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77347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 vs z</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Ca vs T</c:v>
          </c:tx>
          <c:spPr>
            <a:ln w="19050" cap="rnd">
              <a:solidFill>
                <a:schemeClr val="accent1"/>
              </a:solidFill>
              <a:round/>
            </a:ln>
            <a:effectLst/>
          </c:spPr>
          <c:marker>
            <c:symbol val="none"/>
          </c:marker>
          <c:xVal>
            <c:numRef>
              <c:f>'Dynamic Process Model'!$H$9:$H$59</c:f>
              <c:numCache>
                <c:formatCode>General</c:formatCode>
                <c:ptCount val="51"/>
                <c:pt idx="0">
                  <c:v>0</c:v>
                </c:pt>
                <c:pt idx="1">
                  <c:v>1.3999999999999999E-2</c:v>
                </c:pt>
                <c:pt idx="2">
                  <c:v>2.7999999999999997E-2</c:v>
                </c:pt>
                <c:pt idx="3">
                  <c:v>4.1999999999999996E-2</c:v>
                </c:pt>
                <c:pt idx="4">
                  <c:v>5.5999999999999994E-2</c:v>
                </c:pt>
                <c:pt idx="5">
                  <c:v>6.9999999999999993E-2</c:v>
                </c:pt>
                <c:pt idx="6">
                  <c:v>8.3999999999999991E-2</c:v>
                </c:pt>
                <c:pt idx="7">
                  <c:v>9.799999999999999E-2</c:v>
                </c:pt>
                <c:pt idx="8">
                  <c:v>0.11199999999999999</c:v>
                </c:pt>
                <c:pt idx="9">
                  <c:v>0.126</c:v>
                </c:pt>
                <c:pt idx="10">
                  <c:v>0.13999999999999999</c:v>
                </c:pt>
                <c:pt idx="11">
                  <c:v>0.15399999999999997</c:v>
                </c:pt>
                <c:pt idx="12">
                  <c:v>0.16799999999999998</c:v>
                </c:pt>
                <c:pt idx="13">
                  <c:v>0.182</c:v>
                </c:pt>
                <c:pt idx="14">
                  <c:v>0.19599999999999998</c:v>
                </c:pt>
                <c:pt idx="15">
                  <c:v>0.20999999999999996</c:v>
                </c:pt>
                <c:pt idx="16">
                  <c:v>0.22399999999999998</c:v>
                </c:pt>
                <c:pt idx="17">
                  <c:v>0.23799999999999999</c:v>
                </c:pt>
                <c:pt idx="18">
                  <c:v>0.252</c:v>
                </c:pt>
                <c:pt idx="19">
                  <c:v>0.26599999999999996</c:v>
                </c:pt>
                <c:pt idx="20">
                  <c:v>0.27999999999999997</c:v>
                </c:pt>
                <c:pt idx="21">
                  <c:v>0.29399999999999998</c:v>
                </c:pt>
                <c:pt idx="22">
                  <c:v>0.30799999999999994</c:v>
                </c:pt>
                <c:pt idx="23">
                  <c:v>0.32199999999999995</c:v>
                </c:pt>
                <c:pt idx="24">
                  <c:v>0.33599999999999997</c:v>
                </c:pt>
                <c:pt idx="25">
                  <c:v>0.35</c:v>
                </c:pt>
                <c:pt idx="26">
                  <c:v>0.36399999999999999</c:v>
                </c:pt>
                <c:pt idx="27">
                  <c:v>0.37799999999999995</c:v>
                </c:pt>
                <c:pt idx="28">
                  <c:v>0.39199999999999996</c:v>
                </c:pt>
                <c:pt idx="29">
                  <c:v>0.40599999999999997</c:v>
                </c:pt>
                <c:pt idx="30">
                  <c:v>0.41999999999999993</c:v>
                </c:pt>
                <c:pt idx="31">
                  <c:v>0.43399999999999994</c:v>
                </c:pt>
                <c:pt idx="32">
                  <c:v>0.44799999999999995</c:v>
                </c:pt>
                <c:pt idx="33">
                  <c:v>0.46199999999999997</c:v>
                </c:pt>
                <c:pt idx="34">
                  <c:v>0.47599999999999998</c:v>
                </c:pt>
                <c:pt idx="35">
                  <c:v>0.48999999999999994</c:v>
                </c:pt>
                <c:pt idx="36">
                  <c:v>0.504</c:v>
                </c:pt>
                <c:pt idx="37">
                  <c:v>0.5179999999999999</c:v>
                </c:pt>
                <c:pt idx="38">
                  <c:v>0.53199999999999992</c:v>
                </c:pt>
                <c:pt idx="39">
                  <c:v>0.54599999999999993</c:v>
                </c:pt>
                <c:pt idx="40">
                  <c:v>0.55999999999999994</c:v>
                </c:pt>
                <c:pt idx="41">
                  <c:v>0.57399999999999995</c:v>
                </c:pt>
                <c:pt idx="42">
                  <c:v>0.58799999999999997</c:v>
                </c:pt>
                <c:pt idx="43">
                  <c:v>0.60199999999999998</c:v>
                </c:pt>
                <c:pt idx="44">
                  <c:v>0.61599999999999988</c:v>
                </c:pt>
                <c:pt idx="45">
                  <c:v>0.62999999999999989</c:v>
                </c:pt>
                <c:pt idx="46">
                  <c:v>0.64399999999999991</c:v>
                </c:pt>
                <c:pt idx="47">
                  <c:v>0.65799999999999992</c:v>
                </c:pt>
                <c:pt idx="48">
                  <c:v>0.67199999999999993</c:v>
                </c:pt>
                <c:pt idx="49">
                  <c:v>0.68599999999999994</c:v>
                </c:pt>
                <c:pt idx="50">
                  <c:v>0.7</c:v>
                </c:pt>
              </c:numCache>
            </c:numRef>
          </c:xVal>
          <c:yVal>
            <c:numRef>
              <c:f>'Dynamic Process Model'!$G$9:$G$59</c:f>
              <c:numCache>
                <c:formatCode>General</c:formatCode>
                <c:ptCount val="51"/>
                <c:pt idx="0">
                  <c:v>313.16000000000003</c:v>
                </c:pt>
                <c:pt idx="1">
                  <c:v>313.16495066094922</c:v>
                </c:pt>
                <c:pt idx="2">
                  <c:v>313.16990132189846</c:v>
                </c:pt>
                <c:pt idx="3">
                  <c:v>313.17485198284771</c:v>
                </c:pt>
                <c:pt idx="4">
                  <c:v>313.17980264379696</c:v>
                </c:pt>
                <c:pt idx="5">
                  <c:v>313.18475330474621</c:v>
                </c:pt>
                <c:pt idx="6">
                  <c:v>313.18970396569546</c:v>
                </c:pt>
                <c:pt idx="7">
                  <c:v>313.19465462664476</c:v>
                </c:pt>
                <c:pt idx="8">
                  <c:v>313.19960528759401</c:v>
                </c:pt>
                <c:pt idx="9">
                  <c:v>313.20455594854326</c:v>
                </c:pt>
                <c:pt idx="10">
                  <c:v>313.20950660949251</c:v>
                </c:pt>
                <c:pt idx="11">
                  <c:v>313.21445727044176</c:v>
                </c:pt>
                <c:pt idx="12">
                  <c:v>313.219407931391</c:v>
                </c:pt>
                <c:pt idx="13">
                  <c:v>313.22435859234025</c:v>
                </c:pt>
                <c:pt idx="14">
                  <c:v>313.2293092532895</c:v>
                </c:pt>
                <c:pt idx="15">
                  <c:v>313.23425991423875</c:v>
                </c:pt>
                <c:pt idx="16">
                  <c:v>313.239210575188</c:v>
                </c:pt>
                <c:pt idx="17">
                  <c:v>313.2441612361373</c:v>
                </c:pt>
                <c:pt idx="18">
                  <c:v>313.24911189708655</c:v>
                </c:pt>
                <c:pt idx="19">
                  <c:v>313.2540625580358</c:v>
                </c:pt>
                <c:pt idx="20">
                  <c:v>313.25901321898505</c:v>
                </c:pt>
                <c:pt idx="21">
                  <c:v>313.26396387993429</c:v>
                </c:pt>
                <c:pt idx="22">
                  <c:v>313.26891454088354</c:v>
                </c:pt>
                <c:pt idx="23">
                  <c:v>313.27386520183279</c:v>
                </c:pt>
                <c:pt idx="24">
                  <c:v>313.27881586278204</c:v>
                </c:pt>
                <c:pt idx="25">
                  <c:v>313.28376652373129</c:v>
                </c:pt>
                <c:pt idx="26">
                  <c:v>313.28871718468054</c:v>
                </c:pt>
                <c:pt idx="27">
                  <c:v>313.29366784562978</c:v>
                </c:pt>
                <c:pt idx="28">
                  <c:v>313.29861850657903</c:v>
                </c:pt>
                <c:pt idx="29">
                  <c:v>313.30356916752834</c:v>
                </c:pt>
                <c:pt idx="30">
                  <c:v>313.30851982847759</c:v>
                </c:pt>
                <c:pt idx="31">
                  <c:v>313.31347048942683</c:v>
                </c:pt>
                <c:pt idx="32">
                  <c:v>313.31842115037608</c:v>
                </c:pt>
                <c:pt idx="33">
                  <c:v>313.32337181132533</c:v>
                </c:pt>
                <c:pt idx="34">
                  <c:v>313.32832247227458</c:v>
                </c:pt>
                <c:pt idx="35">
                  <c:v>313.33327313322383</c:v>
                </c:pt>
                <c:pt idx="36">
                  <c:v>313.33822379417308</c:v>
                </c:pt>
                <c:pt idx="37">
                  <c:v>313.34317445512232</c:v>
                </c:pt>
                <c:pt idx="38">
                  <c:v>313.34812511607157</c:v>
                </c:pt>
                <c:pt idx="39">
                  <c:v>313.35307577702082</c:v>
                </c:pt>
                <c:pt idx="40">
                  <c:v>313.35802643797007</c:v>
                </c:pt>
                <c:pt idx="41">
                  <c:v>313.36297709891932</c:v>
                </c:pt>
                <c:pt idx="42">
                  <c:v>313.36792775986856</c:v>
                </c:pt>
                <c:pt idx="43">
                  <c:v>313.37287842081781</c:v>
                </c:pt>
                <c:pt idx="44">
                  <c:v>313.37782908176712</c:v>
                </c:pt>
                <c:pt idx="45">
                  <c:v>313.38277974271637</c:v>
                </c:pt>
                <c:pt idx="46">
                  <c:v>313.38773040366561</c:v>
                </c:pt>
                <c:pt idx="47">
                  <c:v>313.39268106461486</c:v>
                </c:pt>
                <c:pt idx="48">
                  <c:v>313.39763172556411</c:v>
                </c:pt>
                <c:pt idx="49">
                  <c:v>313.40258238651336</c:v>
                </c:pt>
                <c:pt idx="50">
                  <c:v>313.40753304746261</c:v>
                </c:pt>
              </c:numCache>
            </c:numRef>
          </c:yVal>
          <c:smooth val="1"/>
          <c:extLst>
            <c:ext xmlns:c16="http://schemas.microsoft.com/office/drawing/2014/chart" uri="{C3380CC4-5D6E-409C-BE32-E72D297353CC}">
              <c16:uniqueId val="{00000000-5069-43D9-9AB6-C113C15B8CED}"/>
            </c:ext>
          </c:extLst>
        </c:ser>
        <c:dLbls>
          <c:showLegendKey val="0"/>
          <c:showVal val="0"/>
          <c:showCatName val="0"/>
          <c:showSerName val="0"/>
          <c:showPercent val="0"/>
          <c:showBubbleSize val="0"/>
        </c:dLbls>
        <c:axId val="2037721328"/>
        <c:axId val="2037736208"/>
      </c:scatterChart>
      <c:valAx>
        <c:axId val="20377213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7736208"/>
        <c:crosses val="autoZero"/>
        <c:crossBetween val="midCat"/>
      </c:valAx>
      <c:valAx>
        <c:axId val="20377362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772132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1.xml"/><Relationship Id="rId4"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image" Target="../media/image8.png"/><Relationship Id="rId6" Type="http://schemas.openxmlformats.org/officeDocument/2006/relationships/image" Target="../media/image10.png"/><Relationship Id="rId5" Type="http://schemas.openxmlformats.org/officeDocument/2006/relationships/chart" Target="../charts/chart4.xml"/><Relationship Id="rId4" Type="http://schemas.openxmlformats.org/officeDocument/2006/relationships/image" Target="../media/image9.png"/></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8.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image" Target="../media/image13.png"/><Relationship Id="rId5" Type="http://schemas.openxmlformats.org/officeDocument/2006/relationships/image" Target="../media/image17.png"/><Relationship Id="rId4" Type="http://schemas.openxmlformats.org/officeDocument/2006/relationships/image" Target="../media/image16.png"/></Relationships>
</file>

<file path=xl/drawings/_rels/drawing9.xml.rels><?xml version="1.0" encoding="UTF-8" standalone="yes"?>
<Relationships xmlns="http://schemas.openxmlformats.org/package/2006/relationships"><Relationship Id="rId8" Type="http://schemas.openxmlformats.org/officeDocument/2006/relationships/image" Target="../media/image25.png"/><Relationship Id="rId13" Type="http://schemas.openxmlformats.org/officeDocument/2006/relationships/image" Target="../media/image16.png"/><Relationship Id="rId3" Type="http://schemas.openxmlformats.org/officeDocument/2006/relationships/image" Target="../media/image20.png"/><Relationship Id="rId7" Type="http://schemas.openxmlformats.org/officeDocument/2006/relationships/image" Target="../media/image24.png"/><Relationship Id="rId12" Type="http://schemas.openxmlformats.org/officeDocument/2006/relationships/image" Target="../media/image14.png"/><Relationship Id="rId2" Type="http://schemas.openxmlformats.org/officeDocument/2006/relationships/image" Target="../media/image19.png"/><Relationship Id="rId1" Type="http://schemas.openxmlformats.org/officeDocument/2006/relationships/image" Target="../media/image18.png"/><Relationship Id="rId6" Type="http://schemas.openxmlformats.org/officeDocument/2006/relationships/image" Target="../media/image23.png"/><Relationship Id="rId11" Type="http://schemas.openxmlformats.org/officeDocument/2006/relationships/image" Target="../media/image15.png"/><Relationship Id="rId5" Type="http://schemas.openxmlformats.org/officeDocument/2006/relationships/image" Target="../media/image22.png"/><Relationship Id="rId10" Type="http://schemas.openxmlformats.org/officeDocument/2006/relationships/image" Target="../media/image26.emf"/><Relationship Id="rId4" Type="http://schemas.openxmlformats.org/officeDocument/2006/relationships/image" Target="../media/image21.png"/><Relationship Id="rId9" Type="http://schemas.openxmlformats.org/officeDocument/2006/relationships/image" Target="../media/image17.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9.png"/><Relationship Id="rId2" Type="http://schemas.openxmlformats.org/officeDocument/2006/relationships/image" Target="../media/image28.png"/><Relationship Id="rId1" Type="http://schemas.openxmlformats.org/officeDocument/2006/relationships/image" Target="../media/image27.png"/><Relationship Id="rId4" Type="http://schemas.openxmlformats.org/officeDocument/2006/relationships/image" Target="../media/image30.png"/></Relationships>
</file>

<file path=xl/drawings/_rels/drawing11.xml.rels><?xml version="1.0" encoding="UTF-8" standalone="yes"?>
<Relationships xmlns="http://schemas.openxmlformats.org/package/2006/relationships"><Relationship Id="rId8" Type="http://schemas.openxmlformats.org/officeDocument/2006/relationships/image" Target="../media/image38.png"/><Relationship Id="rId3" Type="http://schemas.openxmlformats.org/officeDocument/2006/relationships/image" Target="../media/image33.png"/><Relationship Id="rId7" Type="http://schemas.openxmlformats.org/officeDocument/2006/relationships/image" Target="../media/image37.png"/><Relationship Id="rId2" Type="http://schemas.openxmlformats.org/officeDocument/2006/relationships/image" Target="../media/image32.png"/><Relationship Id="rId1" Type="http://schemas.openxmlformats.org/officeDocument/2006/relationships/image" Target="../media/image31.png"/><Relationship Id="rId6" Type="http://schemas.openxmlformats.org/officeDocument/2006/relationships/image" Target="../media/image36.png"/><Relationship Id="rId11" Type="http://schemas.openxmlformats.org/officeDocument/2006/relationships/image" Target="../media/image41.png"/><Relationship Id="rId5" Type="http://schemas.openxmlformats.org/officeDocument/2006/relationships/image" Target="../media/image35.png"/><Relationship Id="rId10" Type="http://schemas.openxmlformats.org/officeDocument/2006/relationships/image" Target="../media/image40.png"/><Relationship Id="rId4" Type="http://schemas.openxmlformats.org/officeDocument/2006/relationships/image" Target="../media/image34.png"/><Relationship Id="rId9" Type="http://schemas.openxmlformats.org/officeDocument/2006/relationships/image" Target="../media/image39.png"/></Relationships>
</file>

<file path=xl/drawings/_rels/drawing12.xml.rels><?xml version="1.0" encoding="UTF-8" standalone="yes"?>
<Relationships xmlns="http://schemas.openxmlformats.org/package/2006/relationships"><Relationship Id="rId3" Type="http://schemas.openxmlformats.org/officeDocument/2006/relationships/image" Target="../media/image44.png"/><Relationship Id="rId2" Type="http://schemas.openxmlformats.org/officeDocument/2006/relationships/image" Target="../media/image43.svg"/><Relationship Id="rId1" Type="http://schemas.openxmlformats.org/officeDocument/2006/relationships/image" Target="../media/image42.png"/></Relationships>
</file>

<file path=xl/drawings/_rels/drawing13.xml.rels><?xml version="1.0" encoding="UTF-8" standalone="yes"?>
<Relationships xmlns="http://schemas.openxmlformats.org/package/2006/relationships"><Relationship Id="rId3" Type="http://schemas.openxmlformats.org/officeDocument/2006/relationships/image" Target="../media/image45.jpeg"/><Relationship Id="rId2" Type="http://schemas.openxmlformats.org/officeDocument/2006/relationships/chart" Target="../charts/chart9.xml"/><Relationship Id="rId1" Type="http://schemas.openxmlformats.org/officeDocument/2006/relationships/chart" Target="../charts/chart8.xml"/><Relationship Id="rId4" Type="http://schemas.openxmlformats.org/officeDocument/2006/relationships/image" Target="../media/image46.jpeg"/></Relationships>
</file>

<file path=xl/drawings/_rels/drawing14.x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png"/></Relationships>
</file>

<file path=xl/drawings/drawing1.xml><?xml version="1.0" encoding="utf-8"?>
<xdr:wsDr xmlns:xdr="http://schemas.openxmlformats.org/drawingml/2006/spreadsheetDrawing" xmlns:a="http://schemas.openxmlformats.org/drawingml/2006/main">
  <xdr:twoCellAnchor editAs="oneCell">
    <xdr:from>
      <xdr:col>12</xdr:col>
      <xdr:colOff>8966</xdr:colOff>
      <xdr:row>10</xdr:row>
      <xdr:rowOff>8965</xdr:rowOff>
    </xdr:from>
    <xdr:to>
      <xdr:col>27</xdr:col>
      <xdr:colOff>582706</xdr:colOff>
      <xdr:row>19</xdr:row>
      <xdr:rowOff>149795</xdr:rowOff>
    </xdr:to>
    <xdr:pic>
      <xdr:nvPicPr>
        <xdr:cNvPr id="2" name="Picture 1">
          <a:extLst>
            <a:ext uri="{FF2B5EF4-FFF2-40B4-BE49-F238E27FC236}">
              <a16:creationId xmlns:a16="http://schemas.microsoft.com/office/drawing/2014/main" id="{9EE146E2-B376-AC79-AEBB-892B170FC6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165978" y="1819836"/>
          <a:ext cx="9717740" cy="1767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19</xdr:col>
      <xdr:colOff>32294</xdr:colOff>
      <xdr:row>15</xdr:row>
      <xdr:rowOff>99476</xdr:rowOff>
    </xdr:from>
    <xdr:to>
      <xdr:col>25</xdr:col>
      <xdr:colOff>306528</xdr:colOff>
      <xdr:row>18</xdr:row>
      <xdr:rowOff>108441</xdr:rowOff>
    </xdr:to>
    <xdr:sp macro="" textlink="">
      <xdr:nvSpPr>
        <xdr:cNvPr id="3" name="TextBox 2">
          <a:extLst>
            <a:ext uri="{FF2B5EF4-FFF2-40B4-BE49-F238E27FC236}">
              <a16:creationId xmlns:a16="http://schemas.microsoft.com/office/drawing/2014/main" id="{F04CD8FE-95E9-06A3-6AEC-1E5CD013FED7}"/>
            </a:ext>
          </a:extLst>
        </xdr:cNvPr>
        <xdr:cNvSpPr txBox="1"/>
      </xdr:nvSpPr>
      <xdr:spPr>
        <a:xfrm>
          <a:off x="14602101" y="2872054"/>
          <a:ext cx="3909800" cy="5598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latin typeface="Arial Black" panose="020B0A04020102020204" pitchFamily="34" charset="0"/>
            </a:rPr>
            <a:t>Data for constants can</a:t>
          </a:r>
          <a:r>
            <a:rPr lang="en-IN" sz="1200" b="1" baseline="0">
              <a:latin typeface="Arial Black" panose="020B0A04020102020204" pitchFamily="34" charset="0"/>
            </a:rPr>
            <a:t> be found in Perry's handbook</a:t>
          </a:r>
          <a:endParaRPr lang="en-IN" sz="1200" b="1">
            <a:latin typeface="Arial Black" panose="020B0A04020102020204" pitchFamily="34" charset="0"/>
          </a:endParaRPr>
        </a:p>
      </xdr:txBody>
    </xdr:sp>
    <xdr:clientData/>
  </xdr:twoCellAnchor>
  <xdr:twoCellAnchor editAs="oneCell">
    <xdr:from>
      <xdr:col>12</xdr:col>
      <xdr:colOff>8965</xdr:colOff>
      <xdr:row>20</xdr:row>
      <xdr:rowOff>1</xdr:rowOff>
    </xdr:from>
    <xdr:to>
      <xdr:col>27</xdr:col>
      <xdr:colOff>594102</xdr:colOff>
      <xdr:row>28</xdr:row>
      <xdr:rowOff>152399</xdr:rowOff>
    </xdr:to>
    <xdr:pic>
      <xdr:nvPicPr>
        <xdr:cNvPr id="4" name="Picture 3">
          <a:extLst>
            <a:ext uri="{FF2B5EF4-FFF2-40B4-BE49-F238E27FC236}">
              <a16:creationId xmlns:a16="http://schemas.microsoft.com/office/drawing/2014/main" id="{46E56C6C-7C18-B163-FC37-C18C857C955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341168" y="3655018"/>
          <a:ext cx="9690392" cy="15989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592535</xdr:colOff>
      <xdr:row>22</xdr:row>
      <xdr:rowOff>35211</xdr:rowOff>
    </xdr:from>
    <xdr:to>
      <xdr:col>25</xdr:col>
      <xdr:colOff>224983</xdr:colOff>
      <xdr:row>26</xdr:row>
      <xdr:rowOff>133823</xdr:rowOff>
    </xdr:to>
    <xdr:sp macro="" textlink="">
      <xdr:nvSpPr>
        <xdr:cNvPr id="8" name="TextBox 7">
          <a:extLst>
            <a:ext uri="{FF2B5EF4-FFF2-40B4-BE49-F238E27FC236}">
              <a16:creationId xmlns:a16="http://schemas.microsoft.com/office/drawing/2014/main" id="{43236418-85DD-26DE-4A31-E006AB4C1149}"/>
            </a:ext>
          </a:extLst>
        </xdr:cNvPr>
        <xdr:cNvSpPr txBox="1"/>
      </xdr:nvSpPr>
      <xdr:spPr>
        <a:xfrm>
          <a:off x="14556415" y="4102271"/>
          <a:ext cx="3873941" cy="8330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200" b="1">
              <a:latin typeface="Arial Black" panose="020B0A04020102020204" pitchFamily="34" charset="0"/>
              <a:cs typeface="Arial" panose="020B0604020202020204" pitchFamily="34" charset="0"/>
            </a:rPr>
            <a:t>Only for</a:t>
          </a:r>
          <a:r>
            <a:rPr lang="en-IN" sz="1200" b="1" baseline="0">
              <a:latin typeface="Arial Black" panose="020B0A04020102020204" pitchFamily="34" charset="0"/>
              <a:cs typeface="Arial" panose="020B0604020202020204" pitchFamily="34" charset="0"/>
            </a:rPr>
            <a:t> liquids, for gases, the first correlation can be used but with different constants as mentioned in Perry</a:t>
          </a:r>
          <a:endParaRPr lang="en-IN" sz="1200" b="1">
            <a:latin typeface="Arial Black" panose="020B0A04020102020204" pitchFamily="34" charset="0"/>
            <a:cs typeface="Arial" panose="020B0604020202020204" pitchFamily="34" charset="0"/>
          </a:endParaRPr>
        </a:p>
      </xdr:txBody>
    </xdr:sp>
    <xdr:clientData/>
  </xdr:twoCellAnchor>
  <xdr:twoCellAnchor editAs="oneCell">
    <xdr:from>
      <xdr:col>12</xdr:col>
      <xdr:colOff>8965</xdr:colOff>
      <xdr:row>29</xdr:row>
      <xdr:rowOff>26895</xdr:rowOff>
    </xdr:from>
    <xdr:to>
      <xdr:col>27</xdr:col>
      <xdr:colOff>593912</xdr:colOff>
      <xdr:row>34</xdr:row>
      <xdr:rowOff>174434</xdr:rowOff>
    </xdr:to>
    <xdr:pic>
      <xdr:nvPicPr>
        <xdr:cNvPr id="9" name="Picture 8">
          <a:extLst>
            <a:ext uri="{FF2B5EF4-FFF2-40B4-BE49-F238E27FC236}">
              <a16:creationId xmlns:a16="http://schemas.microsoft.com/office/drawing/2014/main" id="{1B075A34-F1E2-BF53-38D1-8BB4F3D8827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337278" y="5388437"/>
          <a:ext cx="9673863" cy="10656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15552</xdr:colOff>
      <xdr:row>35</xdr:row>
      <xdr:rowOff>7777</xdr:rowOff>
    </xdr:from>
    <xdr:to>
      <xdr:col>27</xdr:col>
      <xdr:colOff>596747</xdr:colOff>
      <xdr:row>39</xdr:row>
      <xdr:rowOff>174434</xdr:rowOff>
    </xdr:to>
    <xdr:pic>
      <xdr:nvPicPr>
        <xdr:cNvPr id="10" name="Picture 9">
          <a:extLst>
            <a:ext uri="{FF2B5EF4-FFF2-40B4-BE49-F238E27FC236}">
              <a16:creationId xmlns:a16="http://schemas.microsoft.com/office/drawing/2014/main" id="{BC44AC48-2CC8-AB00-1627-232F136D57C9}"/>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0343865" y="6480187"/>
          <a:ext cx="9670111" cy="9011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16</xdr:col>
      <xdr:colOff>141929</xdr:colOff>
      <xdr:row>0</xdr:row>
      <xdr:rowOff>20596</xdr:rowOff>
    </xdr:from>
    <xdr:to>
      <xdr:col>27</xdr:col>
      <xdr:colOff>94165</xdr:colOff>
      <xdr:row>8</xdr:row>
      <xdr:rowOff>159225</xdr:rowOff>
    </xdr:to>
    <xdr:sp macro="" textlink="">
      <xdr:nvSpPr>
        <xdr:cNvPr id="5" name="TextBox 4">
          <a:extLst>
            <a:ext uri="{FF2B5EF4-FFF2-40B4-BE49-F238E27FC236}">
              <a16:creationId xmlns:a16="http://schemas.microsoft.com/office/drawing/2014/main" id="{547BB630-5591-D614-1FFC-E82D04FFF2E5}"/>
            </a:ext>
          </a:extLst>
        </xdr:cNvPr>
        <xdr:cNvSpPr txBox="1"/>
      </xdr:nvSpPr>
      <xdr:spPr>
        <a:xfrm>
          <a:off x="12982198" y="20596"/>
          <a:ext cx="6707877" cy="15943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000" b="1">
              <a:latin typeface="Arial" panose="020B0604020202020204" pitchFamily="34" charset="0"/>
              <a:cs typeface="Arial" panose="020B0604020202020204" pitchFamily="34" charset="0"/>
            </a:rPr>
            <a:t>NOTE:-</a:t>
          </a:r>
          <a:r>
            <a:rPr lang="en-IN" sz="1000" b="1" baseline="0">
              <a:latin typeface="Arial" panose="020B0604020202020204" pitchFamily="34" charset="0"/>
              <a:cs typeface="Arial" panose="020B0604020202020204" pitchFamily="34" charset="0"/>
            </a:rPr>
            <a:t> These data only take into account temperature dependence at constant atmospheric pressure.</a:t>
          </a:r>
        </a:p>
        <a:p>
          <a:r>
            <a:rPr lang="en-IN" sz="1000" b="1" baseline="0">
              <a:latin typeface="Arial" panose="020B0604020202020204" pitchFamily="34" charset="0"/>
              <a:cs typeface="Arial" panose="020B0604020202020204" pitchFamily="34" charset="0"/>
            </a:rPr>
            <a:t>For higher pressures, EOS or predictions or correlations from the following references must be incorporated:-</a:t>
          </a:r>
        </a:p>
        <a:p>
          <a:r>
            <a:rPr lang="en-IN" sz="1000" b="1">
              <a:latin typeface="Arial" panose="020B0604020202020204" pitchFamily="34" charset="0"/>
              <a:cs typeface="Arial" panose="020B0604020202020204" pitchFamily="34" charset="0"/>
            </a:rPr>
            <a:t>1) Bair, S. (2013). Temperature and Pressure Dependence of Density and Thermal Conductivity of Liquids. Encyclopedia of Tribology, 3527–3533. doi:10.1007/978-0-387-92897-5_596.</a:t>
          </a:r>
        </a:p>
        <a:p>
          <a:r>
            <a:rPr lang="en-IN" sz="1000" b="1">
              <a:latin typeface="Arial" panose="020B0604020202020204" pitchFamily="34" charset="0"/>
              <a:cs typeface="Arial" panose="020B0604020202020204" pitchFamily="34" charset="0"/>
            </a:rPr>
            <a:t>2)</a:t>
          </a:r>
          <a:r>
            <a:rPr lang="en-IN" sz="1000" b="1" baseline="0">
              <a:latin typeface="Arial" panose="020B0604020202020204" pitchFamily="34" charset="0"/>
              <a:cs typeface="Arial" panose="020B0604020202020204" pitchFamily="34" charset="0"/>
            </a:rPr>
            <a:t> NIST Webbook.</a:t>
          </a:r>
        </a:p>
        <a:p>
          <a:r>
            <a:rPr lang="en-IN" sz="1000" b="1" baseline="0">
              <a:latin typeface="Arial" panose="020B0604020202020204" pitchFamily="34" charset="0"/>
              <a:cs typeface="Arial" panose="020B0604020202020204" pitchFamily="34" charset="0"/>
            </a:rPr>
            <a:t>3) Bruce E Poling, The Properties of Gases and Liquids, 5th Edition, McGraw-Hill, New York, Chapters 5, 9 &amp; 10, 2001.</a:t>
          </a:r>
        </a:p>
        <a:p>
          <a:r>
            <a:rPr lang="en-IN" sz="1000" b="1" baseline="0">
              <a:latin typeface="Arial" panose="020B0604020202020204" pitchFamily="34" charset="0"/>
              <a:cs typeface="Arial" panose="020B0604020202020204" pitchFamily="34" charset="0"/>
            </a:rPr>
            <a:t>4) Joback, K. G., &amp; Reid, R. C. (1987). Estimation of pure-component properties from group-contributions. Chemical Engineering Communications, 57(1-6), 233-243.</a:t>
          </a:r>
        </a:p>
        <a:p>
          <a:endParaRPr lang="en-IN" sz="1100" b="1">
            <a:latin typeface="Arial" panose="020B0604020202020204" pitchFamily="34" charset="0"/>
            <a:cs typeface="Arial" panose="020B0604020202020204" pitchFamily="34" charset="0"/>
          </a:endParaRPr>
        </a:p>
      </xdr:txBody>
    </xdr:sp>
    <xdr:clientData/>
  </xdr:twoCellAnchor>
  <xdr:twoCellAnchor>
    <xdr:from>
      <xdr:col>13</xdr:col>
      <xdr:colOff>284602</xdr:colOff>
      <xdr:row>40</xdr:row>
      <xdr:rowOff>55086</xdr:rowOff>
    </xdr:from>
    <xdr:to>
      <xdr:col>24</xdr:col>
      <xdr:colOff>18361</xdr:colOff>
      <xdr:row>43</xdr:row>
      <xdr:rowOff>165255</xdr:rowOff>
    </xdr:to>
    <xdr:sp macro="" textlink="">
      <xdr:nvSpPr>
        <xdr:cNvPr id="6" name="TextBox 5">
          <a:extLst>
            <a:ext uri="{FF2B5EF4-FFF2-40B4-BE49-F238E27FC236}">
              <a16:creationId xmlns:a16="http://schemas.microsoft.com/office/drawing/2014/main" id="{087C1B62-76E3-73AA-839F-ACF78D666D06}"/>
            </a:ext>
          </a:extLst>
        </xdr:cNvPr>
        <xdr:cNvSpPr txBox="1"/>
      </xdr:nvSpPr>
      <xdr:spPr>
        <a:xfrm>
          <a:off x="11218843" y="7454749"/>
          <a:ext cx="6398964" cy="6610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a:latin typeface="Arial Black" panose="020B0A04020102020204" pitchFamily="34" charset="0"/>
            </a:rPr>
            <a:t>REFERENCE:- Robert H Perry, Perry’s Chemical Engineers’ Handbook, 8th Edition, McGraw-Hill, New York, Section 2, 2008.</a:t>
          </a:r>
        </a:p>
        <a:p>
          <a:endParaRPr lang="en-IN" sz="1100"/>
        </a:p>
      </xdr:txBody>
    </xdr:sp>
    <xdr:clientData/>
  </xdr:twoCellAnchor>
  <xdr:twoCellAnchor>
    <xdr:from>
      <xdr:col>6</xdr:col>
      <xdr:colOff>102974</xdr:colOff>
      <xdr:row>0</xdr:row>
      <xdr:rowOff>123568</xdr:rowOff>
    </xdr:from>
    <xdr:to>
      <xdr:col>16</xdr:col>
      <xdr:colOff>102974</xdr:colOff>
      <xdr:row>5</xdr:row>
      <xdr:rowOff>103591</xdr:rowOff>
    </xdr:to>
    <xdr:sp macro="" textlink="">
      <xdr:nvSpPr>
        <xdr:cNvPr id="7" name="Rectangle 6">
          <a:extLst>
            <a:ext uri="{FF2B5EF4-FFF2-40B4-BE49-F238E27FC236}">
              <a16:creationId xmlns:a16="http://schemas.microsoft.com/office/drawing/2014/main" id="{C0BF9A65-85B6-4C3F-B461-1ACAC9E665B5}"/>
            </a:ext>
          </a:extLst>
        </xdr:cNvPr>
        <xdr:cNvSpPr/>
      </xdr:nvSpPr>
      <xdr:spPr>
        <a:xfrm>
          <a:off x="6507893" y="123568"/>
          <a:ext cx="6384324" cy="906780"/>
        </a:xfrm>
        <a:prstGeom prst="rect">
          <a:avLst/>
        </a:prstGeom>
        <a:solidFill>
          <a:schemeClr val="accent1">
            <a:lumMod val="40000"/>
            <a:lumOff val="6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453082</xdr:colOff>
      <xdr:row>1</xdr:row>
      <xdr:rowOff>92676</xdr:rowOff>
    </xdr:from>
    <xdr:to>
      <xdr:col>15</xdr:col>
      <xdr:colOff>298622</xdr:colOff>
      <xdr:row>4</xdr:row>
      <xdr:rowOff>70022</xdr:rowOff>
    </xdr:to>
    <xdr:sp macro="" textlink="">
      <xdr:nvSpPr>
        <xdr:cNvPr id="11" name="TextBox 10">
          <a:extLst>
            <a:ext uri="{FF2B5EF4-FFF2-40B4-BE49-F238E27FC236}">
              <a16:creationId xmlns:a16="http://schemas.microsoft.com/office/drawing/2014/main" id="{C06AD9D5-DB92-4768-827D-60F75B215250}"/>
            </a:ext>
          </a:extLst>
        </xdr:cNvPr>
        <xdr:cNvSpPr txBox="1"/>
      </xdr:nvSpPr>
      <xdr:spPr>
        <a:xfrm>
          <a:off x="6858001" y="278027"/>
          <a:ext cx="5622324" cy="533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a:t>Physical</a:t>
          </a:r>
          <a:r>
            <a:rPr lang="en-IN" sz="2800" baseline="0"/>
            <a:t> properties</a:t>
          </a:r>
          <a:endParaRPr lang="en-IN" sz="28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1036320</xdr:colOff>
      <xdr:row>0</xdr:row>
      <xdr:rowOff>133284</xdr:rowOff>
    </xdr:from>
    <xdr:to>
      <xdr:col>12</xdr:col>
      <xdr:colOff>176463</xdr:colOff>
      <xdr:row>5</xdr:row>
      <xdr:rowOff>87564</xdr:rowOff>
    </xdr:to>
    <xdr:sp macro="" textlink="">
      <xdr:nvSpPr>
        <xdr:cNvPr id="2" name="Rectangle 1">
          <a:extLst>
            <a:ext uri="{FF2B5EF4-FFF2-40B4-BE49-F238E27FC236}">
              <a16:creationId xmlns:a16="http://schemas.microsoft.com/office/drawing/2014/main" id="{A22888CD-C984-CF6C-C51C-F58F673CD0B8}"/>
            </a:ext>
          </a:extLst>
        </xdr:cNvPr>
        <xdr:cNvSpPr/>
      </xdr:nvSpPr>
      <xdr:spPr>
        <a:xfrm>
          <a:off x="2493478" y="133284"/>
          <a:ext cx="7749406" cy="890069"/>
        </a:xfrm>
        <a:prstGeom prst="rect">
          <a:avLst/>
        </a:prstGeom>
        <a:solidFill>
          <a:schemeClr val="accent1">
            <a:lumMod val="40000"/>
            <a:lumOff val="6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268438</xdr:colOff>
      <xdr:row>1</xdr:row>
      <xdr:rowOff>97055</xdr:rowOff>
    </xdr:from>
    <xdr:to>
      <xdr:col>11</xdr:col>
      <xdr:colOff>677913</xdr:colOff>
      <xdr:row>4</xdr:row>
      <xdr:rowOff>58955</xdr:rowOff>
    </xdr:to>
    <xdr:sp macro="" textlink="">
      <xdr:nvSpPr>
        <xdr:cNvPr id="3" name="TextBox 2">
          <a:extLst>
            <a:ext uri="{FF2B5EF4-FFF2-40B4-BE49-F238E27FC236}">
              <a16:creationId xmlns:a16="http://schemas.microsoft.com/office/drawing/2014/main" id="{BBEA7628-88CE-6D63-809B-8B7C1E673F3E}"/>
            </a:ext>
          </a:extLst>
        </xdr:cNvPr>
        <xdr:cNvSpPr txBox="1"/>
      </xdr:nvSpPr>
      <xdr:spPr>
        <a:xfrm>
          <a:off x="3062438" y="284213"/>
          <a:ext cx="6639159" cy="5233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a:t>Solubility studies</a:t>
          </a:r>
        </a:p>
        <a:p>
          <a:endParaRPr lang="en-IN" sz="1100"/>
        </a:p>
      </xdr:txBody>
    </xdr:sp>
    <xdr:clientData/>
  </xdr:twoCellAnchor>
  <xdr:twoCellAnchor>
    <xdr:from>
      <xdr:col>3</xdr:col>
      <xdr:colOff>168575</xdr:colOff>
      <xdr:row>7</xdr:row>
      <xdr:rowOff>78071</xdr:rowOff>
    </xdr:from>
    <xdr:to>
      <xdr:col>8</xdr:col>
      <xdr:colOff>307474</xdr:colOff>
      <xdr:row>13</xdr:row>
      <xdr:rowOff>133683</xdr:rowOff>
    </xdr:to>
    <xdr:sp macro="" textlink="">
      <xdr:nvSpPr>
        <xdr:cNvPr id="4" name="TextBox 3">
          <a:extLst>
            <a:ext uri="{FF2B5EF4-FFF2-40B4-BE49-F238E27FC236}">
              <a16:creationId xmlns:a16="http://schemas.microsoft.com/office/drawing/2014/main" id="{379E62A5-D599-8374-EF3A-F39CA19DBD8C}"/>
            </a:ext>
          </a:extLst>
        </xdr:cNvPr>
        <xdr:cNvSpPr txBox="1"/>
      </xdr:nvSpPr>
      <xdr:spPr>
        <a:xfrm>
          <a:off x="2668470" y="1388176"/>
          <a:ext cx="4162793" cy="11785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We perform experimental trials for solubility in different systems at different</a:t>
          </a:r>
          <a:r>
            <a:rPr lang="en-IN" sz="1100" baseline="0"/>
            <a:t> temperatures and pressures and then fit the data into suitable models like the Vant Hoff equation, Mendez-Santiago and Teja(1999). </a:t>
          </a:r>
        </a:p>
        <a:p>
          <a:r>
            <a:rPr lang="en-IN" sz="1100" baseline="0"/>
            <a:t>Even simple polynomial fits can do at different pressures for a range of temperature.</a:t>
          </a:r>
          <a:endParaRPr lang="en-IN" sz="1100"/>
        </a:p>
      </xdr:txBody>
    </xdr:sp>
    <xdr:clientData/>
  </xdr:twoCellAnchor>
  <xdr:twoCellAnchor>
    <xdr:from>
      <xdr:col>21</xdr:col>
      <xdr:colOff>284884</xdr:colOff>
      <xdr:row>0</xdr:row>
      <xdr:rowOff>97520</xdr:rowOff>
    </xdr:from>
    <xdr:to>
      <xdr:col>36</xdr:col>
      <xdr:colOff>487680</xdr:colOff>
      <xdr:row>11</xdr:row>
      <xdr:rowOff>12916</xdr:rowOff>
    </xdr:to>
    <xdr:sp macro="" textlink="">
      <xdr:nvSpPr>
        <xdr:cNvPr id="5" name="TextBox 4">
          <a:extLst>
            <a:ext uri="{FF2B5EF4-FFF2-40B4-BE49-F238E27FC236}">
              <a16:creationId xmlns:a16="http://schemas.microsoft.com/office/drawing/2014/main" id="{D6BF3928-6E2A-35F3-8F04-EA69218D251B}"/>
            </a:ext>
          </a:extLst>
        </xdr:cNvPr>
        <xdr:cNvSpPr txBox="1"/>
      </xdr:nvSpPr>
      <xdr:spPr>
        <a:xfrm>
          <a:off x="18404986" y="97520"/>
          <a:ext cx="13531338" cy="19172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Arial Black" panose="020B0A04020102020204" pitchFamily="34" charset="0"/>
            </a:rPr>
            <a:t>Gas-liquid</a:t>
          </a:r>
          <a:r>
            <a:rPr lang="en-IN" sz="1100" b="1" baseline="0">
              <a:latin typeface="Arial Black" panose="020B0A04020102020204" pitchFamily="34" charset="0"/>
            </a:rPr>
            <a:t> solubility</a:t>
          </a:r>
        </a:p>
        <a:p>
          <a:r>
            <a:rPr lang="en-IN" sz="1100" b="1" baseline="0">
              <a:latin typeface="Arial Black" panose="020B0A04020102020204" pitchFamily="34" charset="0"/>
            </a:rPr>
            <a:t>References for direct experimental or correlation data:-</a:t>
          </a:r>
        </a:p>
        <a:p>
          <a:r>
            <a:rPr lang="en-IN" sz="1100" baseline="0">
              <a:latin typeface="Arial Black" panose="020B0A04020102020204" pitchFamily="34" charset="0"/>
            </a:rPr>
            <a:t>1) Bruce E Poling, The Properties of Gases and Liquids, 5th Edition, McGraw-Hill, New York, 8.114-8.115, 2001.</a:t>
          </a:r>
        </a:p>
        <a:p>
          <a:r>
            <a:rPr lang="en-IN" sz="1100" baseline="0">
              <a:latin typeface="Arial Black" panose="020B0A04020102020204" pitchFamily="34" charset="0"/>
            </a:rPr>
            <a:t>2) Stanley I Sandler, Chemical, Biochemical and Engineering Thermodynamics, 5th Edition, John Wiley &amp; Sons, New Jersey, pg.610, 611, 2017</a:t>
          </a:r>
        </a:p>
        <a:p>
          <a:r>
            <a:rPr lang="en-IN" sz="1100" baseline="0">
              <a:latin typeface="Arial Black" panose="020B0A04020102020204" pitchFamily="34" charset="0"/>
            </a:rPr>
            <a:t>For predictive data</a:t>
          </a:r>
        </a:p>
        <a:p>
          <a:pPr marL="0" marR="0" lvl="0" indent="0" defTabSz="914400" eaLnBrk="1" fontAlgn="auto" latinLnBrk="0" hangingPunct="1">
            <a:lnSpc>
              <a:spcPct val="100000"/>
            </a:lnSpc>
            <a:spcBef>
              <a:spcPts val="0"/>
            </a:spcBef>
            <a:spcAft>
              <a:spcPts val="0"/>
            </a:spcAft>
            <a:buClrTx/>
            <a:buSzTx/>
            <a:buFontTx/>
            <a:buNone/>
            <a:tabLst/>
            <a:defRPr/>
          </a:pPr>
          <a:r>
            <a:rPr lang="en-IN" sz="1100">
              <a:latin typeface="Arial Black" panose="020B0A04020102020204" pitchFamily="34" charset="0"/>
            </a:rPr>
            <a:t>1) Ideal solubility method.</a:t>
          </a:r>
          <a:r>
            <a:rPr lang="en-IN" sz="1100" baseline="0">
              <a:latin typeface="Arial Black" panose="020B0A040201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lang="en-IN" sz="1100" baseline="0">
              <a:latin typeface="Arial Black" panose="020B0A04020102020204" pitchFamily="34" charset="0"/>
            </a:rPr>
            <a:t>Reference:-</a:t>
          </a:r>
          <a:r>
            <a:rPr lang="en-IN" sz="1100" baseline="0">
              <a:solidFill>
                <a:schemeClr val="dk1"/>
              </a:solidFill>
              <a:effectLst/>
              <a:latin typeface="Arial Black" panose="020B0A04020102020204" pitchFamily="34" charset="0"/>
              <a:ea typeface="+mn-ea"/>
              <a:cs typeface="+mn-cs"/>
            </a:rPr>
            <a:t> Bruce E Poling, The Properties of Gases and Liquids, 5th Edition, McGraw-Hill, New York, 8.117, 2001.</a:t>
          </a:r>
          <a:endParaRPr lang="en-IN" sz="1100">
            <a:latin typeface="Arial Black" panose="020B0A04020102020204" pitchFamily="34" charset="0"/>
          </a:endParaRPr>
        </a:p>
        <a:p>
          <a:r>
            <a:rPr lang="en-IN" sz="1100">
              <a:latin typeface="Arial Black" panose="020B0A04020102020204" pitchFamily="34" charset="0"/>
            </a:rPr>
            <a:t>2) Shair-Prausnitz correlation </a:t>
          </a:r>
        </a:p>
        <a:p>
          <a:r>
            <a:rPr lang="en-IN" sz="1100">
              <a:latin typeface="Arial Black" panose="020B0A04020102020204" pitchFamily="34" charset="0"/>
            </a:rPr>
            <a:t>Reference:- Stanley</a:t>
          </a:r>
          <a:r>
            <a:rPr lang="en-IN" sz="1100" baseline="0">
              <a:latin typeface="Arial Black" panose="020B0A04020102020204" pitchFamily="34" charset="0"/>
            </a:rPr>
            <a:t> I Sandler, Chemical, Biochemical and Engineering Thermodynamics, 5th Edition, John Wiley &amp; Sons, New Jersey, pg.640, 2017</a:t>
          </a:r>
          <a:endParaRPr lang="en-IN" sz="1100">
            <a:latin typeface="Arial Black" panose="020B0A04020102020204" pitchFamily="34" charset="0"/>
          </a:endParaRPr>
        </a:p>
      </xdr:txBody>
    </xdr:sp>
    <xdr:clientData/>
  </xdr:twoCellAnchor>
  <xdr:twoCellAnchor>
    <xdr:from>
      <xdr:col>25</xdr:col>
      <xdr:colOff>329418</xdr:colOff>
      <xdr:row>11</xdr:row>
      <xdr:rowOff>106931</xdr:rowOff>
    </xdr:from>
    <xdr:to>
      <xdr:col>33</xdr:col>
      <xdr:colOff>199630</xdr:colOff>
      <xdr:row>24</xdr:row>
      <xdr:rowOff>56963</xdr:rowOff>
    </xdr:to>
    <xdr:graphicFrame macro="">
      <xdr:nvGraphicFramePr>
        <xdr:cNvPr id="6" name="Chart 5">
          <a:extLst>
            <a:ext uri="{FF2B5EF4-FFF2-40B4-BE49-F238E27FC236}">
              <a16:creationId xmlns:a16="http://schemas.microsoft.com/office/drawing/2014/main" id="{8BC9CF72-7464-BEAC-6193-3D50BDF80F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29253</xdr:colOff>
      <xdr:row>1</xdr:row>
      <xdr:rowOff>18342</xdr:rowOff>
    </xdr:from>
    <xdr:to>
      <xdr:col>21</xdr:col>
      <xdr:colOff>158351</xdr:colOff>
      <xdr:row>7</xdr:row>
      <xdr:rowOff>142067</xdr:rowOff>
    </xdr:to>
    <xdr:sp macro="" textlink="">
      <xdr:nvSpPr>
        <xdr:cNvPr id="7" name="TextBox 6">
          <a:extLst>
            <a:ext uri="{FF2B5EF4-FFF2-40B4-BE49-F238E27FC236}">
              <a16:creationId xmlns:a16="http://schemas.microsoft.com/office/drawing/2014/main" id="{F90F2C90-24F3-9F62-2C87-5B93768869AA}"/>
            </a:ext>
          </a:extLst>
        </xdr:cNvPr>
        <xdr:cNvSpPr txBox="1"/>
      </xdr:nvSpPr>
      <xdr:spPr>
        <a:xfrm>
          <a:off x="14429761" y="199156"/>
          <a:ext cx="3228759" cy="12215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atin typeface="Arial Black" panose="020B0A04020102020204" pitchFamily="34" charset="0"/>
            </a:rPr>
            <a:t>IDEAL SOLUBILITY METHOD</a:t>
          </a:r>
        </a:p>
        <a:p>
          <a:r>
            <a:rPr lang="en-IN" sz="1100">
              <a:latin typeface="Arial Black" panose="020B0A04020102020204" pitchFamily="34" charset="0"/>
            </a:rPr>
            <a:t>Gives</a:t>
          </a:r>
          <a:r>
            <a:rPr lang="en-IN" sz="1100" baseline="0">
              <a:latin typeface="Arial Black" panose="020B0A04020102020204" pitchFamily="34" charset="0"/>
            </a:rPr>
            <a:t> a crude estimate of solubility of gas in solvent, independent of the solvent properties. It provides an order-of-magnitude estimate.</a:t>
          </a:r>
          <a:endParaRPr lang="en-IN" sz="1100">
            <a:latin typeface="Arial Black" panose="020B0A04020102020204" pitchFamily="34" charset="0"/>
          </a:endParaRPr>
        </a:p>
      </xdr:txBody>
    </xdr:sp>
    <xdr:clientData/>
  </xdr:twoCellAnchor>
  <xdr:twoCellAnchor editAs="oneCell">
    <xdr:from>
      <xdr:col>26</xdr:col>
      <xdr:colOff>330092</xdr:colOff>
      <xdr:row>31</xdr:row>
      <xdr:rowOff>186989</xdr:rowOff>
    </xdr:from>
    <xdr:to>
      <xdr:col>31</xdr:col>
      <xdr:colOff>427369</xdr:colOff>
      <xdr:row>48</xdr:row>
      <xdr:rowOff>168704</xdr:rowOff>
    </xdr:to>
    <xdr:pic>
      <xdr:nvPicPr>
        <xdr:cNvPr id="8" name="Picture 7">
          <a:extLst>
            <a:ext uri="{FF2B5EF4-FFF2-40B4-BE49-F238E27FC236}">
              <a16:creationId xmlns:a16="http://schemas.microsoft.com/office/drawing/2014/main" id="{BEE4DF26-7EAE-FA37-E722-D5CB784C0CE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3281532" y="5947709"/>
          <a:ext cx="3922516" cy="31211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23</xdr:col>
      <xdr:colOff>232460</xdr:colOff>
      <xdr:row>30</xdr:row>
      <xdr:rowOff>157045</xdr:rowOff>
    </xdr:from>
    <xdr:to>
      <xdr:col>26</xdr:col>
      <xdr:colOff>106680</xdr:colOff>
      <xdr:row>33</xdr:row>
      <xdr:rowOff>167640</xdr:rowOff>
    </xdr:to>
    <xdr:sp macro="" textlink="">
      <xdr:nvSpPr>
        <xdr:cNvPr id="9" name="TextBox 8">
          <a:extLst>
            <a:ext uri="{FF2B5EF4-FFF2-40B4-BE49-F238E27FC236}">
              <a16:creationId xmlns:a16="http://schemas.microsoft.com/office/drawing/2014/main" id="{91265084-290E-3E5A-0BE8-D05474DB7FCE}"/>
            </a:ext>
          </a:extLst>
        </xdr:cNvPr>
        <xdr:cNvSpPr txBox="1"/>
      </xdr:nvSpPr>
      <xdr:spPr>
        <a:xfrm>
          <a:off x="20166380" y="5734885"/>
          <a:ext cx="2891740" cy="574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latin typeface="Arial Black" panose="020B0A04020102020204" pitchFamily="34" charset="0"/>
            </a:rPr>
            <a:t>SHAIR-PRAUSNITZ</a:t>
          </a:r>
          <a:r>
            <a:rPr lang="en-IN" sz="1200" b="1" baseline="0">
              <a:latin typeface="Arial Black" panose="020B0A04020102020204" pitchFamily="34" charset="0"/>
            </a:rPr>
            <a:t> CORRELATION</a:t>
          </a:r>
          <a:endParaRPr lang="en-IN" sz="1200" b="1">
            <a:latin typeface="Arial Black" panose="020B0A04020102020204" pitchFamily="34" charset="0"/>
          </a:endParaRPr>
        </a:p>
      </xdr:txBody>
    </xdr:sp>
    <xdr:clientData/>
  </xdr:twoCellAnchor>
  <xdr:twoCellAnchor editAs="oneCell">
    <xdr:from>
      <xdr:col>31</xdr:col>
      <xdr:colOff>393318</xdr:colOff>
      <xdr:row>31</xdr:row>
      <xdr:rowOff>31526</xdr:rowOff>
    </xdr:from>
    <xdr:to>
      <xdr:col>37</xdr:col>
      <xdr:colOff>518450</xdr:colOff>
      <xdr:row>48</xdr:row>
      <xdr:rowOff>78925</xdr:rowOff>
    </xdr:to>
    <xdr:pic>
      <xdr:nvPicPr>
        <xdr:cNvPr id="10" name="Picture 9">
          <a:extLst>
            <a:ext uri="{FF2B5EF4-FFF2-40B4-BE49-F238E27FC236}">
              <a16:creationId xmlns:a16="http://schemas.microsoft.com/office/drawing/2014/main" id="{656BCF59-15BB-6423-0B95-B256D9C9CD3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7169998" y="5792246"/>
          <a:ext cx="3782732" cy="31868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31</xdr:col>
      <xdr:colOff>506849</xdr:colOff>
      <xdr:row>64</xdr:row>
      <xdr:rowOff>26430</xdr:rowOff>
    </xdr:from>
    <xdr:to>
      <xdr:col>37</xdr:col>
      <xdr:colOff>255789</xdr:colOff>
      <xdr:row>68</xdr:row>
      <xdr:rowOff>34539</xdr:rowOff>
    </xdr:to>
    <xdr:sp macro="" textlink="">
      <xdr:nvSpPr>
        <xdr:cNvPr id="11" name="TextBox 10">
          <a:extLst>
            <a:ext uri="{FF2B5EF4-FFF2-40B4-BE49-F238E27FC236}">
              <a16:creationId xmlns:a16="http://schemas.microsoft.com/office/drawing/2014/main" id="{4C7D662A-51B4-43D4-8FD8-EB7FF9BB877E}"/>
            </a:ext>
          </a:extLst>
        </xdr:cNvPr>
        <xdr:cNvSpPr txBox="1"/>
      </xdr:nvSpPr>
      <xdr:spPr>
        <a:xfrm>
          <a:off x="27240349" y="11625763"/>
          <a:ext cx="3431940" cy="7277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atin typeface="Arial Black" panose="020B0A04020102020204" pitchFamily="34" charset="0"/>
            </a:rPr>
            <a:t>Liquid-Liquid</a:t>
          </a:r>
          <a:r>
            <a:rPr lang="en-IN" sz="1100" baseline="0">
              <a:latin typeface="Arial Black" panose="020B0A04020102020204" pitchFamily="34" charset="0"/>
            </a:rPr>
            <a:t> Solubility</a:t>
          </a:r>
        </a:p>
        <a:p>
          <a:r>
            <a:rPr lang="en-IN" sz="1100" baseline="0">
              <a:latin typeface="Arial Black" panose="020B0A04020102020204" pitchFamily="34" charset="0"/>
            </a:rPr>
            <a:t>Reference:-</a:t>
          </a:r>
        </a:p>
        <a:p>
          <a:r>
            <a:rPr lang="en-IN" sz="1100" baseline="0">
              <a:latin typeface="Arial Black" panose="020B0A04020102020204" pitchFamily="34" charset="0"/>
            </a:rPr>
            <a:t>1) IUPAC NIST Solubility data series</a:t>
          </a:r>
        </a:p>
        <a:p>
          <a:endParaRPr lang="en-IN" sz="1100" baseline="0"/>
        </a:p>
      </xdr:txBody>
    </xdr:sp>
    <xdr:clientData/>
  </xdr:twoCellAnchor>
  <xdr:twoCellAnchor>
    <xdr:from>
      <xdr:col>18</xdr:col>
      <xdr:colOff>99447</xdr:colOff>
      <xdr:row>64</xdr:row>
      <xdr:rowOff>21568</xdr:rowOff>
    </xdr:from>
    <xdr:to>
      <xdr:col>31</xdr:col>
      <xdr:colOff>137546</xdr:colOff>
      <xdr:row>68</xdr:row>
      <xdr:rowOff>26417</xdr:rowOff>
    </xdr:to>
    <xdr:sp macro="" textlink="">
      <xdr:nvSpPr>
        <xdr:cNvPr id="12" name="TextBox 11">
          <a:extLst>
            <a:ext uri="{FF2B5EF4-FFF2-40B4-BE49-F238E27FC236}">
              <a16:creationId xmlns:a16="http://schemas.microsoft.com/office/drawing/2014/main" id="{8B287507-DBC8-456D-BD32-9C4B32B4E740}"/>
            </a:ext>
          </a:extLst>
        </xdr:cNvPr>
        <xdr:cNvSpPr txBox="1"/>
      </xdr:nvSpPr>
      <xdr:spPr>
        <a:xfrm>
          <a:off x="14499955" y="11696958"/>
          <a:ext cx="14503184" cy="7281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Arial Black" panose="020B0A04020102020204" pitchFamily="34" charset="0"/>
            </a:rPr>
            <a:t>Solid-liquid</a:t>
          </a:r>
          <a:r>
            <a:rPr lang="en-IN" sz="1100" b="1" baseline="0">
              <a:latin typeface="Arial Black" panose="020B0A04020102020204" pitchFamily="34" charset="0"/>
            </a:rPr>
            <a:t> solubility</a:t>
          </a:r>
        </a:p>
        <a:p>
          <a:r>
            <a:rPr lang="en-IN" sz="1100" b="1" baseline="0">
              <a:latin typeface="Arial Black" panose="020B0A04020102020204" pitchFamily="34" charset="0"/>
            </a:rPr>
            <a:t>Reference:-</a:t>
          </a:r>
        </a:p>
        <a:p>
          <a:r>
            <a:rPr lang="en-IN" sz="1100" baseline="0">
              <a:latin typeface="Arial Black" panose="020B0A04020102020204" pitchFamily="34" charset="0"/>
            </a:rPr>
            <a:t>1) Bruce E Poling, The Properties of Gases and Liquids, 5th Edition, McGraw-Hill, New York, 8.181, 2001.</a:t>
          </a:r>
        </a:p>
      </xdr:txBody>
    </xdr:sp>
    <xdr:clientData/>
  </xdr:twoCellAnchor>
  <xdr:twoCellAnchor>
    <xdr:from>
      <xdr:col>18</xdr:col>
      <xdr:colOff>58241</xdr:colOff>
      <xdr:row>68</xdr:row>
      <xdr:rowOff>146912</xdr:rowOff>
    </xdr:from>
    <xdr:to>
      <xdr:col>26</xdr:col>
      <xdr:colOff>42366</xdr:colOff>
      <xdr:row>72</xdr:row>
      <xdr:rowOff>146911</xdr:rowOff>
    </xdr:to>
    <xdr:sp macro="" textlink="">
      <xdr:nvSpPr>
        <xdr:cNvPr id="13" name="TextBox 12">
          <a:extLst>
            <a:ext uri="{FF2B5EF4-FFF2-40B4-BE49-F238E27FC236}">
              <a16:creationId xmlns:a16="http://schemas.microsoft.com/office/drawing/2014/main" id="{DF63076B-573D-48A6-B847-0613FC9F21F6}"/>
            </a:ext>
          </a:extLst>
        </xdr:cNvPr>
        <xdr:cNvSpPr txBox="1"/>
      </xdr:nvSpPr>
      <xdr:spPr>
        <a:xfrm>
          <a:off x="14458749" y="12545556"/>
          <a:ext cx="10639210" cy="7232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atin typeface="Arial Black" panose="020B0A04020102020204" pitchFamily="34" charset="0"/>
            </a:rPr>
            <a:t>IDEAL SOLUBILITY USING NRTL</a:t>
          </a:r>
        </a:p>
        <a:p>
          <a:r>
            <a:rPr lang="en-IN" sz="1100">
              <a:latin typeface="Arial Black" panose="020B0A04020102020204" pitchFamily="34" charset="0"/>
            </a:rPr>
            <a:t>Gives</a:t>
          </a:r>
          <a:r>
            <a:rPr lang="en-IN" sz="1100" baseline="0">
              <a:latin typeface="Arial Black" panose="020B0A04020102020204" pitchFamily="34" charset="0"/>
            </a:rPr>
            <a:t> a crude estimate of solubility of solid in solvent, dependent on the solvent properties (with activity coefficient). It provides an order-of-magnitude estimate.</a:t>
          </a:r>
          <a:endParaRPr lang="en-IN" sz="1100">
            <a:latin typeface="Arial Black" panose="020B0A04020102020204" pitchFamily="34" charset="0"/>
          </a:endParaRPr>
        </a:p>
      </xdr:txBody>
    </xdr:sp>
    <xdr:clientData/>
  </xdr:twoCellAnchor>
  <xdr:twoCellAnchor>
    <xdr:from>
      <xdr:col>20</xdr:col>
      <xdr:colOff>815716</xdr:colOff>
      <xdr:row>73</xdr:row>
      <xdr:rowOff>74116</xdr:rowOff>
    </xdr:from>
    <xdr:to>
      <xdr:col>31</xdr:col>
      <xdr:colOff>547284</xdr:colOff>
      <xdr:row>78</xdr:row>
      <xdr:rowOff>90406</xdr:rowOff>
    </xdr:to>
    <xdr:sp macro="" textlink="">
      <xdr:nvSpPr>
        <xdr:cNvPr id="14" name="TextBox 13">
          <a:extLst>
            <a:ext uri="{FF2B5EF4-FFF2-40B4-BE49-F238E27FC236}">
              <a16:creationId xmlns:a16="http://schemas.microsoft.com/office/drawing/2014/main" id="{55AB0F65-D2FA-4382-A3E4-4C7F9A8B0CEC}"/>
            </a:ext>
          </a:extLst>
        </xdr:cNvPr>
        <xdr:cNvSpPr txBox="1"/>
      </xdr:nvSpPr>
      <xdr:spPr>
        <a:xfrm>
          <a:off x="17411818" y="13376828"/>
          <a:ext cx="12001059" cy="9203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atin typeface="Arial Black" panose="020B0A04020102020204" pitchFamily="34" charset="0"/>
            </a:rPr>
            <a:t>Step-1: Enter data </a:t>
          </a:r>
        </a:p>
        <a:p>
          <a:r>
            <a:rPr lang="en-IN" sz="1100">
              <a:latin typeface="Arial Black" panose="020B0A04020102020204" pitchFamily="34" charset="0"/>
            </a:rPr>
            <a:t>Step-2: Take</a:t>
          </a:r>
          <a:r>
            <a:rPr lang="en-IN" sz="1100" baseline="0">
              <a:latin typeface="Arial Black" panose="020B0A04020102020204" pitchFamily="34" charset="0"/>
            </a:rPr>
            <a:t> a guess value of x2 and set goal seek cell to 0 by changing x2</a:t>
          </a:r>
        </a:p>
        <a:p>
          <a:r>
            <a:rPr lang="en-IN" sz="1100" baseline="0">
              <a:latin typeface="Arial Black" panose="020B0A04020102020204" pitchFamily="34" charset="0"/>
            </a:rPr>
            <a:t>Note:- If we can obtain value of </a:t>
          </a:r>
          <a:r>
            <a:rPr lang="el-GR" sz="1100" baseline="0">
              <a:latin typeface="Arial Black" panose="020B0A04020102020204" pitchFamily="34" charset="0"/>
            </a:rPr>
            <a:t>γ</a:t>
          </a:r>
          <a:r>
            <a:rPr lang="en-US" sz="1100" baseline="0">
              <a:latin typeface="Arial Black" panose="020B0A04020102020204" pitchFamily="34" charset="0"/>
            </a:rPr>
            <a:t> from a suitable method like NRTL, RST or by fitting a gibbs excess energy model like Margules,van Laar we can obtain x2 using iterations. However, ideally, </a:t>
          </a:r>
          <a:r>
            <a:rPr lang="el-GR" sz="1100" baseline="0">
              <a:latin typeface="Arial Black" panose="020B0A04020102020204" pitchFamily="34" charset="0"/>
            </a:rPr>
            <a:t>γ</a:t>
          </a:r>
          <a:r>
            <a:rPr lang="en-US" sz="1100" baseline="0">
              <a:latin typeface="Arial Black" panose="020B0A04020102020204" pitchFamily="34" charset="0"/>
            </a:rPr>
            <a:t>=1, is the assumption we take when we have no information.</a:t>
          </a:r>
          <a:endParaRPr lang="en-IN" sz="1100">
            <a:latin typeface="Arial Black" panose="020B0A04020102020204" pitchFamily="34" charset="0"/>
          </a:endParaRPr>
        </a:p>
      </xdr:txBody>
    </xdr:sp>
    <xdr:clientData/>
  </xdr:twoCellAnchor>
  <xdr:twoCellAnchor editAs="oneCell">
    <xdr:from>
      <xdr:col>8</xdr:col>
      <xdr:colOff>431968</xdr:colOff>
      <xdr:row>6</xdr:row>
      <xdr:rowOff>41776</xdr:rowOff>
    </xdr:from>
    <xdr:to>
      <xdr:col>15</xdr:col>
      <xdr:colOff>481264</xdr:colOff>
      <xdr:row>16</xdr:row>
      <xdr:rowOff>23926</xdr:rowOff>
    </xdr:to>
    <xdr:pic>
      <xdr:nvPicPr>
        <xdr:cNvPr id="15" name="Picture 14">
          <a:extLst>
            <a:ext uri="{FF2B5EF4-FFF2-40B4-BE49-F238E27FC236}">
              <a16:creationId xmlns:a16="http://schemas.microsoft.com/office/drawing/2014/main" id="{196355BC-0F73-D8B6-8F9D-641A842E44F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55757" y="1164723"/>
          <a:ext cx="6091823" cy="18537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403860</xdr:colOff>
      <xdr:row>1</xdr:row>
      <xdr:rowOff>91440</xdr:rowOff>
    </xdr:from>
    <xdr:to>
      <xdr:col>14</xdr:col>
      <xdr:colOff>1532759</xdr:colOff>
      <xdr:row>6</xdr:row>
      <xdr:rowOff>45720</xdr:rowOff>
    </xdr:to>
    <xdr:sp macro="" textlink="">
      <xdr:nvSpPr>
        <xdr:cNvPr id="2" name="Rectangle 1">
          <a:extLst>
            <a:ext uri="{FF2B5EF4-FFF2-40B4-BE49-F238E27FC236}">
              <a16:creationId xmlns:a16="http://schemas.microsoft.com/office/drawing/2014/main" id="{DBE89485-E5C6-4EF0-95BB-26D004005384}"/>
            </a:ext>
          </a:extLst>
        </xdr:cNvPr>
        <xdr:cNvSpPr/>
      </xdr:nvSpPr>
      <xdr:spPr>
        <a:xfrm>
          <a:off x="3635791" y="275371"/>
          <a:ext cx="6970899" cy="873935"/>
        </a:xfrm>
        <a:prstGeom prst="rect">
          <a:avLst/>
        </a:prstGeom>
        <a:solidFill>
          <a:schemeClr val="accent1">
            <a:lumMod val="40000"/>
            <a:lumOff val="6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304800</xdr:colOff>
      <xdr:row>2</xdr:row>
      <xdr:rowOff>53340</xdr:rowOff>
    </xdr:from>
    <xdr:to>
      <xdr:col>14</xdr:col>
      <xdr:colOff>396240</xdr:colOff>
      <xdr:row>5</xdr:row>
      <xdr:rowOff>15240</xdr:rowOff>
    </xdr:to>
    <xdr:sp macro="" textlink="">
      <xdr:nvSpPr>
        <xdr:cNvPr id="3" name="TextBox 2">
          <a:extLst>
            <a:ext uri="{FF2B5EF4-FFF2-40B4-BE49-F238E27FC236}">
              <a16:creationId xmlns:a16="http://schemas.microsoft.com/office/drawing/2014/main" id="{5FDBBE67-65F7-4DB6-80C1-FBE6917D6D46}"/>
            </a:ext>
          </a:extLst>
        </xdr:cNvPr>
        <xdr:cNvSpPr txBox="1"/>
      </xdr:nvSpPr>
      <xdr:spPr>
        <a:xfrm>
          <a:off x="3962400" y="419100"/>
          <a:ext cx="4968240" cy="5105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a:t>Rate</a:t>
          </a:r>
          <a:r>
            <a:rPr lang="en-IN" sz="2800" baseline="0"/>
            <a:t> equation</a:t>
          </a:r>
          <a:endParaRPr lang="en-IN" sz="2800"/>
        </a:p>
        <a:p>
          <a:endParaRPr lang="en-IN" sz="1100"/>
        </a:p>
      </xdr:txBody>
    </xdr:sp>
    <xdr:clientData/>
  </xdr:twoCellAnchor>
  <xdr:twoCellAnchor>
    <xdr:from>
      <xdr:col>5</xdr:col>
      <xdr:colOff>638810</xdr:colOff>
      <xdr:row>6</xdr:row>
      <xdr:rowOff>90170</xdr:rowOff>
    </xdr:from>
    <xdr:to>
      <xdr:col>8</xdr:col>
      <xdr:colOff>495300</xdr:colOff>
      <xdr:row>11</xdr:row>
      <xdr:rowOff>153526</xdr:rowOff>
    </xdr:to>
    <xdr:sp macro="" textlink="">
      <xdr:nvSpPr>
        <xdr:cNvPr id="4" name="TextBox 7">
          <a:extLst>
            <a:ext uri="{FF2B5EF4-FFF2-40B4-BE49-F238E27FC236}">
              <a16:creationId xmlns:a16="http://schemas.microsoft.com/office/drawing/2014/main" id="{6EEB314E-8538-AA8E-83CD-B2EAA5677960}"/>
            </a:ext>
          </a:extLst>
        </xdr:cNvPr>
        <xdr:cNvSpPr txBox="1"/>
      </xdr:nvSpPr>
      <xdr:spPr>
        <a:xfrm>
          <a:off x="5610860" y="1233170"/>
          <a:ext cx="2161540" cy="1015856"/>
        </a:xfrm>
        <a:prstGeom prst="rect">
          <a:avLst/>
        </a:prstGeom>
        <a:noFill/>
      </xdr:spPr>
      <xdr:txBody>
        <a:bodyPr wrap="square">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n-IN" sz="2000">
              <a:latin typeface="Bahnschrift Condensed" panose="020B0502040204020203" pitchFamily="34" charset="0"/>
            </a:rPr>
            <a:t>Rate = -dCa/dt = dP/dt</a:t>
          </a:r>
          <a:endParaRPr lang="en-IN" sz="2000" kern="100">
            <a:effectLst/>
            <a:latin typeface="Bahnschrift Condensed" panose="020B0502040204020203" pitchFamily="34" charset="0"/>
            <a:ea typeface="Calibri" panose="020F0502020204030204" pitchFamily="34" charset="0"/>
            <a:cs typeface="Times New Roman" panose="02020603050405020304" pitchFamily="18" charset="0"/>
          </a:endParaRPr>
        </a:p>
        <a:p>
          <a:r>
            <a:rPr lang="en-IN" sz="2000" kern="100">
              <a:effectLst/>
              <a:latin typeface="Bahnschrift Condensed" panose="020B0502040204020203" pitchFamily="34" charset="0"/>
              <a:ea typeface="Calibri" panose="020F0502020204030204" pitchFamily="34" charset="0"/>
              <a:cs typeface="Times New Roman" panose="02020603050405020304" pitchFamily="18" charset="0"/>
            </a:rPr>
            <a:t>Rate = k[A]</a:t>
          </a:r>
          <a:r>
            <a:rPr lang="en-IN" sz="2000" kern="100" baseline="30000">
              <a:effectLst/>
              <a:latin typeface="Bahnschrift Condensed" panose="020B0502040204020203" pitchFamily="34" charset="0"/>
              <a:ea typeface="Calibri" panose="020F0502020204030204" pitchFamily="34" charset="0"/>
              <a:cs typeface="Times New Roman" panose="02020603050405020304" pitchFamily="18" charset="0"/>
            </a:rPr>
            <a:t>m</a:t>
          </a:r>
          <a:r>
            <a:rPr lang="en-IN" sz="2000" kern="100">
              <a:effectLst/>
              <a:latin typeface="Bahnschrift Condensed" panose="020B0502040204020203" pitchFamily="34" charset="0"/>
              <a:ea typeface="Calibri" panose="020F0502020204030204" pitchFamily="34" charset="0"/>
              <a:cs typeface="Times New Roman" panose="02020603050405020304" pitchFamily="18" charset="0"/>
            </a:rPr>
            <a:t>[B]</a:t>
          </a:r>
          <a:r>
            <a:rPr lang="en-IN" sz="2000" kern="100" baseline="30000">
              <a:effectLst/>
              <a:latin typeface="Bahnschrift Condensed" panose="020B0502040204020203" pitchFamily="34" charset="0"/>
              <a:ea typeface="Calibri" panose="020F0502020204030204" pitchFamily="34" charset="0"/>
              <a:cs typeface="Times New Roman" panose="02020603050405020304" pitchFamily="18" charset="0"/>
            </a:rPr>
            <a:t>n</a:t>
          </a:r>
          <a:r>
            <a:rPr kumimoji="0" lang="en-IN" sz="2000" b="0" i="0" u="none" strike="noStrike" kern="100" cap="none" spc="0" normalizeH="0" baseline="0" noProof="0">
              <a:ln>
                <a:noFill/>
              </a:ln>
              <a:solidFill>
                <a:sysClr val="windowText" lastClr="000000"/>
              </a:solidFill>
              <a:effectLst/>
              <a:uLnTx/>
              <a:uFillTx/>
              <a:latin typeface="Bahnschrift Condensed" panose="020B0502040204020203" pitchFamily="34" charset="0"/>
              <a:ea typeface="Calibri" panose="020F0502020204030204" pitchFamily="34" charset="0"/>
              <a:cs typeface="Times New Roman" panose="02020603050405020304" pitchFamily="18" charset="0"/>
            </a:rPr>
            <a:t>[C]</a:t>
          </a:r>
          <a:r>
            <a:rPr kumimoji="0" lang="en-IN" sz="2000" b="0" i="0" u="none" strike="noStrike" kern="100" cap="none" spc="0" normalizeH="0" baseline="30000" noProof="0">
              <a:ln>
                <a:noFill/>
              </a:ln>
              <a:solidFill>
                <a:sysClr val="windowText" lastClr="000000"/>
              </a:solidFill>
              <a:effectLst/>
              <a:uLnTx/>
              <a:uFillTx/>
              <a:latin typeface="Bahnschrift Condensed" panose="020B0502040204020203" pitchFamily="34" charset="0"/>
              <a:ea typeface="Calibri" panose="020F0502020204030204" pitchFamily="34" charset="0"/>
              <a:cs typeface="Times New Roman" panose="02020603050405020304" pitchFamily="18" charset="0"/>
            </a:rPr>
            <a:t>l</a:t>
          </a:r>
          <a:endParaRPr lang="en-IN" sz="2000" kern="100">
            <a:effectLst/>
            <a:latin typeface="Bahnschrift Condensed" panose="020B0502040204020203" pitchFamily="34" charset="0"/>
            <a:ea typeface="Calibri" panose="020F0502020204030204" pitchFamily="34" charset="0"/>
            <a:cs typeface="Times New Roman" panose="02020603050405020304" pitchFamily="18" charset="0"/>
          </a:endParaRPr>
        </a:p>
        <a:p>
          <a:r>
            <a:rPr lang="en-IN" sz="2000">
              <a:latin typeface="Bahnschrift Condensed" panose="020B0502040204020203" pitchFamily="34" charset="0"/>
            </a:rPr>
            <a:t>k = </a:t>
          </a:r>
          <a:r>
            <a:rPr lang="en-US" sz="2000" kern="100">
              <a:effectLst/>
              <a:latin typeface="Bahnschrift Condensed" panose="020B0502040204020203" pitchFamily="34" charset="0"/>
              <a:ea typeface="Calibri" panose="020F0502020204030204" pitchFamily="34" charset="0"/>
              <a:cs typeface="Times New Roman" panose="02020603050405020304" pitchFamily="18" charset="0"/>
            </a:rPr>
            <a:t>A*exp(-Ea/RT)</a:t>
          </a:r>
          <a:endParaRPr lang="en-IN" sz="2000" kern="100">
            <a:effectLst/>
            <a:latin typeface="Bahnschrift Condensed" panose="020B0502040204020203" pitchFamily="34" charset="0"/>
            <a:ea typeface="Calibri" panose="020F0502020204030204" pitchFamily="34" charset="0"/>
            <a:cs typeface="Times New Roman" panose="02020603050405020304" pitchFamily="18" charset="0"/>
          </a:endParaRPr>
        </a:p>
      </xdr:txBody>
    </xdr:sp>
    <xdr:clientData/>
  </xdr:twoCellAnchor>
  <xdr:twoCellAnchor>
    <xdr:from>
      <xdr:col>9</xdr:col>
      <xdr:colOff>69849</xdr:colOff>
      <xdr:row>21</xdr:row>
      <xdr:rowOff>183353</xdr:rowOff>
    </xdr:from>
    <xdr:to>
      <xdr:col>19</xdr:col>
      <xdr:colOff>1066795</xdr:colOff>
      <xdr:row>42</xdr:row>
      <xdr:rowOff>85725</xdr:rowOff>
    </xdr:to>
    <xdr:sp macro="" textlink="">
      <xdr:nvSpPr>
        <xdr:cNvPr id="5" name="TextBox 4">
          <a:extLst>
            <a:ext uri="{FF2B5EF4-FFF2-40B4-BE49-F238E27FC236}">
              <a16:creationId xmlns:a16="http://schemas.microsoft.com/office/drawing/2014/main" id="{3E259D30-513D-F744-05A1-7A38FC68AAB5}"/>
            </a:ext>
          </a:extLst>
        </xdr:cNvPr>
        <xdr:cNvSpPr txBox="1"/>
      </xdr:nvSpPr>
      <xdr:spPr>
        <a:xfrm>
          <a:off x="7956549" y="4183853"/>
          <a:ext cx="9512296" cy="39028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atin typeface="Arial Black" panose="020B0A04020102020204" pitchFamily="34" charset="0"/>
            </a:rPr>
            <a:t>This strategy</a:t>
          </a:r>
          <a:r>
            <a:rPr lang="en-IN" sz="1100" baseline="0">
              <a:latin typeface="Arial Black" panose="020B0A04020102020204" pitchFamily="34" charset="0"/>
            </a:rPr>
            <a:t> of obtaining rate equation is the most reliable way as predictive methods are insufficient and prone to error. </a:t>
          </a:r>
        </a:p>
        <a:p>
          <a:r>
            <a:rPr lang="en-IN" sz="1100" baseline="0">
              <a:latin typeface="Arial Black" panose="020B0A04020102020204" pitchFamily="34" charset="0"/>
            </a:rPr>
            <a:t>This model is to determine the concentration-term in the rate equation.</a:t>
          </a:r>
        </a:p>
        <a:p>
          <a:r>
            <a:rPr lang="en-IN" sz="1100">
              <a:latin typeface="Arial Black" panose="020B0A04020102020204" pitchFamily="34" charset="0"/>
            </a:rPr>
            <a:t>There</a:t>
          </a:r>
          <a:r>
            <a:rPr lang="en-IN" sz="1100" baseline="0">
              <a:latin typeface="Arial Black" panose="020B0A04020102020204" pitchFamily="34" charset="0"/>
            </a:rPr>
            <a:t> are 3 crucial aspects of any reaction that would be required to model it:-</a:t>
          </a:r>
        </a:p>
        <a:p>
          <a:r>
            <a:rPr lang="en-IN" sz="1100" baseline="0">
              <a:latin typeface="Arial Black" panose="020B0A04020102020204" pitchFamily="34" charset="0"/>
            </a:rPr>
            <a:t>1) Stoichiometry</a:t>
          </a:r>
        </a:p>
        <a:p>
          <a:r>
            <a:rPr lang="en-IN" sz="1100" baseline="0">
              <a:latin typeface="Arial Black" panose="020B0A04020102020204" pitchFamily="34" charset="0"/>
            </a:rPr>
            <a:t>2) Kinetics</a:t>
          </a:r>
        </a:p>
        <a:p>
          <a:r>
            <a:rPr lang="en-IN" sz="1100" baseline="0">
              <a:latin typeface="Arial Black" panose="020B0A04020102020204" pitchFamily="34" charset="0"/>
            </a:rPr>
            <a:t>3) Model</a:t>
          </a:r>
        </a:p>
        <a:p>
          <a:r>
            <a:rPr lang="en-IN" sz="1100">
              <a:latin typeface="Arial Black" panose="020B0A04020102020204" pitchFamily="34" charset="0"/>
            </a:rPr>
            <a:t>All 3 are interdependent and when we have no data</a:t>
          </a:r>
          <a:r>
            <a:rPr lang="en-IN" sz="1100" baseline="0">
              <a:latin typeface="Arial Black" panose="020B0A04020102020204" pitchFamily="34" charset="0"/>
            </a:rPr>
            <a:t> about the model, we can only fit the kinetic data with a crude model of</a:t>
          </a:r>
        </a:p>
        <a:p>
          <a:endParaRPr lang="en-IN" sz="1100" baseline="0">
            <a:latin typeface="Arial Black" panose="020B0A04020102020204" pitchFamily="34" charset="0"/>
          </a:endParaRPr>
        </a:p>
        <a:p>
          <a:endParaRPr lang="en-IN" sz="1100" baseline="0">
            <a:latin typeface="Arial Black" panose="020B0A04020102020204" pitchFamily="34" charset="0"/>
          </a:endParaRPr>
        </a:p>
        <a:p>
          <a:endParaRPr lang="en-IN" sz="1100" baseline="0">
            <a:latin typeface="Arial Black" panose="020B0A04020102020204" pitchFamily="34" charset="0"/>
          </a:endParaRPr>
        </a:p>
        <a:p>
          <a:r>
            <a:rPr lang="en-IN" sz="1100" baseline="0">
              <a:latin typeface="Arial Black" panose="020B0A04020102020204" pitchFamily="34" charset="0"/>
            </a:rPr>
            <a:t>This would help us in setting up the dynamic process model. </a:t>
          </a:r>
        </a:p>
        <a:p>
          <a:r>
            <a:rPr lang="en-IN" sz="1100" baseline="0">
              <a:latin typeface="Arial Black" panose="020B0A04020102020204" pitchFamily="34" charset="0"/>
            </a:rPr>
            <a:t>However, independent contributions due to different concentrations can only be ascertained in the second part. This would</a:t>
          </a:r>
          <a:r>
            <a:rPr lang="en-IN" sz="1100" baseline="0">
              <a:solidFill>
                <a:schemeClr val="dk1"/>
              </a:solidFill>
              <a:effectLst/>
              <a:latin typeface="Arial Black" panose="020B0A04020102020204" pitchFamily="34" charset="0"/>
              <a:ea typeface="+mn-ea"/>
              <a:cs typeface="+mn-cs"/>
            </a:rPr>
            <a:t> ascertain which reactant's influence on reaction rate is highest. This is crucial for optimisation strategies for reaction time.</a:t>
          </a:r>
        </a:p>
        <a:p>
          <a:r>
            <a:rPr lang="en-IN" sz="1100" baseline="0">
              <a:solidFill>
                <a:schemeClr val="dk1"/>
              </a:solidFill>
              <a:effectLst/>
              <a:latin typeface="Arial Black" panose="020B0A04020102020204" pitchFamily="34" charset="0"/>
              <a:ea typeface="+mn-ea"/>
              <a:cs typeface="+mn-cs"/>
            </a:rPr>
            <a:t>1) Octave Levenspiel, Chemical Reaction Engineering,3rd Edition, John Wiley &amp; Sons, New York , Chapter 2 &amp; 3, 1999</a:t>
          </a:r>
        </a:p>
        <a:p>
          <a:endParaRPr lang="en-IN" sz="1100" baseline="0">
            <a:solidFill>
              <a:schemeClr val="dk1"/>
            </a:solidFill>
            <a:effectLst/>
            <a:latin typeface="+mn-lt"/>
            <a:ea typeface="+mn-ea"/>
            <a:cs typeface="+mn-cs"/>
          </a:endParaRPr>
        </a:p>
        <a:p>
          <a:endParaRPr lang="en-IN" sz="1100"/>
        </a:p>
      </xdr:txBody>
    </xdr:sp>
    <xdr:clientData/>
  </xdr:twoCellAnchor>
  <xdr:twoCellAnchor editAs="oneCell">
    <xdr:from>
      <xdr:col>14</xdr:col>
      <xdr:colOff>232022</xdr:colOff>
      <xdr:row>31</xdr:row>
      <xdr:rowOff>23538</xdr:rowOff>
    </xdr:from>
    <xdr:to>
      <xdr:col>15</xdr:col>
      <xdr:colOff>187548</xdr:colOff>
      <xdr:row>33</xdr:row>
      <xdr:rowOff>85987</xdr:rowOff>
    </xdr:to>
    <xdr:pic>
      <xdr:nvPicPr>
        <xdr:cNvPr id="6" name="Picture 5">
          <a:extLst>
            <a:ext uri="{FF2B5EF4-FFF2-40B4-BE49-F238E27FC236}">
              <a16:creationId xmlns:a16="http://schemas.microsoft.com/office/drawing/2014/main" id="{0A4D3933-B29C-CD9D-FBE6-52062ECB7D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738222" y="5929038"/>
          <a:ext cx="1517626" cy="4434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288655</xdr:colOff>
      <xdr:row>10</xdr:row>
      <xdr:rowOff>154494</xdr:rowOff>
    </xdr:from>
    <xdr:to>
      <xdr:col>5</xdr:col>
      <xdr:colOff>310552</xdr:colOff>
      <xdr:row>25</xdr:row>
      <xdr:rowOff>138729</xdr:rowOff>
    </xdr:to>
    <xdr:graphicFrame macro="">
      <xdr:nvGraphicFramePr>
        <xdr:cNvPr id="7" name="Chart 6">
          <a:extLst>
            <a:ext uri="{FF2B5EF4-FFF2-40B4-BE49-F238E27FC236}">
              <a16:creationId xmlns:a16="http://schemas.microsoft.com/office/drawing/2014/main" id="{F25C259D-81A9-738E-9605-4B83BA9B36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138025</xdr:colOff>
      <xdr:row>36</xdr:row>
      <xdr:rowOff>1409</xdr:rowOff>
    </xdr:from>
    <xdr:to>
      <xdr:col>8</xdr:col>
      <xdr:colOff>187530</xdr:colOff>
      <xdr:row>50</xdr:row>
      <xdr:rowOff>167861</xdr:rowOff>
    </xdr:to>
    <xdr:graphicFrame macro="">
      <xdr:nvGraphicFramePr>
        <xdr:cNvPr id="8" name="Chart 7">
          <a:extLst>
            <a:ext uri="{FF2B5EF4-FFF2-40B4-BE49-F238E27FC236}">
              <a16:creationId xmlns:a16="http://schemas.microsoft.com/office/drawing/2014/main" id="{5DF4A4E2-CDCE-C7F0-67F4-C3E4F3057B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478867</xdr:colOff>
      <xdr:row>23</xdr:row>
      <xdr:rowOff>106055</xdr:rowOff>
    </xdr:from>
    <xdr:to>
      <xdr:col>8</xdr:col>
      <xdr:colOff>361006</xdr:colOff>
      <xdr:row>28</xdr:row>
      <xdr:rowOff>122870</xdr:rowOff>
    </xdr:to>
    <xdr:pic>
      <xdr:nvPicPr>
        <xdr:cNvPr id="9" name="Picture 8">
          <a:extLst>
            <a:ext uri="{FF2B5EF4-FFF2-40B4-BE49-F238E27FC236}">
              <a16:creationId xmlns:a16="http://schemas.microsoft.com/office/drawing/2014/main" id="{68BF032A-444A-08C2-4980-28A50C95C6F9}"/>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448432" y="4297055"/>
          <a:ext cx="2201270" cy="9279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177267</xdr:colOff>
      <xdr:row>50</xdr:row>
      <xdr:rowOff>23229</xdr:rowOff>
    </xdr:from>
    <xdr:to>
      <xdr:col>7</xdr:col>
      <xdr:colOff>188881</xdr:colOff>
      <xdr:row>61</xdr:row>
      <xdr:rowOff>145143</xdr:rowOff>
    </xdr:to>
    <xdr:sp macro="" textlink="">
      <xdr:nvSpPr>
        <xdr:cNvPr id="10" name="TextBox 9">
          <a:extLst>
            <a:ext uri="{FF2B5EF4-FFF2-40B4-BE49-F238E27FC236}">
              <a16:creationId xmlns:a16="http://schemas.microsoft.com/office/drawing/2014/main" id="{124220E7-9D2C-2A62-082E-F88D17F365A3}"/>
            </a:ext>
          </a:extLst>
        </xdr:cNvPr>
        <xdr:cNvSpPr txBox="1"/>
      </xdr:nvSpPr>
      <xdr:spPr>
        <a:xfrm>
          <a:off x="177267" y="9094658"/>
          <a:ext cx="6706328" cy="211762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atin typeface="Arial Black" panose="020B0A04020102020204" pitchFamily="34" charset="0"/>
            </a:rPr>
            <a:t>The reason for using fractional life method as opposed</a:t>
          </a:r>
          <a:r>
            <a:rPr lang="en-IN" sz="1100" baseline="0">
              <a:latin typeface="Arial Black" panose="020B0A04020102020204" pitchFamily="34" charset="0"/>
            </a:rPr>
            <a:t> to regression or analytical methods is to reduce the inherent errors that accompany these methods. Rather, these errors can be minimized by avoiding polynomial regression and limiting data to linear regression as far as possible. </a:t>
          </a:r>
        </a:p>
        <a:p>
          <a:r>
            <a:rPr lang="en-IN" sz="1100" baseline="0">
              <a:latin typeface="Arial Black" panose="020B0A04020102020204" pitchFamily="34" charset="0"/>
            </a:rPr>
            <a:t>References:-</a:t>
          </a:r>
        </a:p>
        <a:p>
          <a:r>
            <a:rPr lang="en-IN" sz="1100" baseline="0">
              <a:latin typeface="Arial Black" panose="020B0A04020102020204" pitchFamily="34" charset="0"/>
            </a:rPr>
            <a:t>1) Octave Levenspiel, Chemical Reaction Engineering,3rd Edition, John Wiley &amp; Sons, New York , Chapter 2 &amp; 3, 1999</a:t>
          </a:r>
        </a:p>
        <a:p>
          <a:r>
            <a:rPr lang="en-IN" sz="1100" baseline="0">
              <a:latin typeface="Arial Black" panose="020B0A04020102020204" pitchFamily="34" charset="0"/>
            </a:rPr>
            <a:t>2) Himmelblau, D. M.; Jones, C. R.; Bischoff, K. B. (1967). Determination of Rate Constants for Complex Kinetics Models. Industrial &amp; Engineering Chemistry Fundamentals, 6(4), 539–543. doi:10.1021/i160024a008 </a:t>
          </a:r>
        </a:p>
        <a:p>
          <a:endParaRPr lang="en-IN" sz="1100"/>
        </a:p>
      </xdr:txBody>
    </xdr:sp>
    <xdr:clientData/>
  </xdr:twoCellAnchor>
  <xdr:twoCellAnchor>
    <xdr:from>
      <xdr:col>17</xdr:col>
      <xdr:colOff>297657</xdr:colOff>
      <xdr:row>5</xdr:row>
      <xdr:rowOff>4762</xdr:rowOff>
    </xdr:from>
    <xdr:to>
      <xdr:col>22</xdr:col>
      <xdr:colOff>976312</xdr:colOff>
      <xdr:row>13</xdr:row>
      <xdr:rowOff>147637</xdr:rowOff>
    </xdr:to>
    <xdr:sp macro="" textlink="">
      <xdr:nvSpPr>
        <xdr:cNvPr id="11" name="TextBox 10">
          <a:extLst>
            <a:ext uri="{FF2B5EF4-FFF2-40B4-BE49-F238E27FC236}">
              <a16:creationId xmlns:a16="http://schemas.microsoft.com/office/drawing/2014/main" id="{24A5FA25-28AF-C14E-D360-DEC4D1747F50}"/>
            </a:ext>
          </a:extLst>
        </xdr:cNvPr>
        <xdr:cNvSpPr txBox="1"/>
      </xdr:nvSpPr>
      <xdr:spPr>
        <a:xfrm>
          <a:off x="15480507" y="957262"/>
          <a:ext cx="6069805" cy="1666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atin typeface="Arial Black" panose="020B0A04020102020204" pitchFamily="34" charset="0"/>
            </a:rPr>
            <a:t>1) Perform reaction at three different</a:t>
          </a:r>
          <a:r>
            <a:rPr lang="en-IN" sz="1100" baseline="0">
              <a:latin typeface="Arial Black" panose="020B0A04020102020204" pitchFamily="34" charset="0"/>
            </a:rPr>
            <a:t> temperatures and find rate equations for all 3 temperatures by holding n(order) as constant using first part. </a:t>
          </a:r>
        </a:p>
        <a:p>
          <a:r>
            <a:rPr lang="en-IN" sz="1100" baseline="0">
              <a:latin typeface="Arial Black" panose="020B0A04020102020204" pitchFamily="34" charset="0"/>
            </a:rPr>
            <a:t>2) Substitute constant value of Ca for all three rate equations and divide them by the concentration-term to obtain temperature-term (k)</a:t>
          </a:r>
        </a:p>
        <a:p>
          <a:r>
            <a:rPr lang="en-IN" sz="1100">
              <a:latin typeface="Arial Black" panose="020B0A04020102020204" pitchFamily="34" charset="0"/>
            </a:rPr>
            <a:t>Source:-</a:t>
          </a:r>
          <a:r>
            <a:rPr lang="en-IN" sz="1100" baseline="0">
              <a:latin typeface="Arial Black" panose="020B0A04020102020204" pitchFamily="34" charset="0"/>
            </a:rPr>
            <a:t> https://www.princeton.edu/~rpl/Labs/spring/ic_temp.html#:~:text=This%20is%20an%20equation%20for,y%2Dintercept%20of%20ln%20A.</a:t>
          </a:r>
          <a:endParaRPr lang="en-IN" sz="1100">
            <a:latin typeface="Arial Black" panose="020B0A04020102020204" pitchFamily="34" charset="0"/>
          </a:endParaRPr>
        </a:p>
      </xdr:txBody>
    </xdr:sp>
    <xdr:clientData/>
  </xdr:twoCellAnchor>
  <xdr:twoCellAnchor>
    <xdr:from>
      <xdr:col>19</xdr:col>
      <xdr:colOff>1732359</xdr:colOff>
      <xdr:row>22</xdr:row>
      <xdr:rowOff>122633</xdr:rowOff>
    </xdr:from>
    <xdr:to>
      <xdr:col>25</xdr:col>
      <xdr:colOff>285751</xdr:colOff>
      <xdr:row>41</xdr:row>
      <xdr:rowOff>166686</xdr:rowOff>
    </xdr:to>
    <xdr:graphicFrame macro="">
      <xdr:nvGraphicFramePr>
        <xdr:cNvPr id="12" name="Chart 11">
          <a:extLst>
            <a:ext uri="{FF2B5EF4-FFF2-40B4-BE49-F238E27FC236}">
              <a16:creationId xmlns:a16="http://schemas.microsoft.com/office/drawing/2014/main" id="{C5603164-39D9-47A1-A790-31547E2251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1052509</xdr:colOff>
      <xdr:row>1</xdr:row>
      <xdr:rowOff>35719</xdr:rowOff>
    </xdr:from>
    <xdr:to>
      <xdr:col>27</xdr:col>
      <xdr:colOff>77627</xdr:colOff>
      <xdr:row>11</xdr:row>
      <xdr:rowOff>130968</xdr:rowOff>
    </xdr:to>
    <xdr:pic>
      <xdr:nvPicPr>
        <xdr:cNvPr id="13" name="Picture 12">
          <a:extLst>
            <a:ext uri="{FF2B5EF4-FFF2-40B4-BE49-F238E27FC236}">
              <a16:creationId xmlns:a16="http://schemas.microsoft.com/office/drawing/2014/main" id="{1CEDDBF9-EC39-9FFC-F598-8662566C614C}"/>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1626509" y="226219"/>
          <a:ext cx="3139917" cy="20002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27</xdr:col>
      <xdr:colOff>571500</xdr:colOff>
      <xdr:row>11</xdr:row>
      <xdr:rowOff>130969</xdr:rowOff>
    </xdr:from>
    <xdr:to>
      <xdr:col>32</xdr:col>
      <xdr:colOff>226218</xdr:colOff>
      <xdr:row>13</xdr:row>
      <xdr:rowOff>107156</xdr:rowOff>
    </xdr:to>
    <xdr:sp macro="" textlink="">
      <xdr:nvSpPr>
        <xdr:cNvPr id="14" name="TextBox 13">
          <a:extLst>
            <a:ext uri="{FF2B5EF4-FFF2-40B4-BE49-F238E27FC236}">
              <a16:creationId xmlns:a16="http://schemas.microsoft.com/office/drawing/2014/main" id="{D4DD045E-25EE-B007-60A0-C3A85F05502E}"/>
            </a:ext>
          </a:extLst>
        </xdr:cNvPr>
        <xdr:cNvSpPr txBox="1"/>
      </xdr:nvSpPr>
      <xdr:spPr>
        <a:xfrm>
          <a:off x="25229344" y="2095500"/>
          <a:ext cx="4310062"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atin typeface="Arial Black" panose="020B0A04020102020204" pitchFamily="34" charset="0"/>
            </a:rPr>
            <a:t>Using the rate</a:t>
          </a:r>
          <a:r>
            <a:rPr lang="en-IN" sz="1100" baseline="0">
              <a:latin typeface="Arial Black" panose="020B0A04020102020204" pitchFamily="34" charset="0"/>
            </a:rPr>
            <a:t> equation expression obtained in Part 1</a:t>
          </a:r>
          <a:endParaRPr lang="en-IN" sz="1100">
            <a:latin typeface="Arial Black" panose="020B0A040201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183143</xdr:colOff>
      <xdr:row>0</xdr:row>
      <xdr:rowOff>110864</xdr:rowOff>
    </xdr:from>
    <xdr:to>
      <xdr:col>14</xdr:col>
      <xdr:colOff>474237</xdr:colOff>
      <xdr:row>10</xdr:row>
      <xdr:rowOff>110865</xdr:rowOff>
    </xdr:to>
    <xdr:sp macro="" textlink="">
      <xdr:nvSpPr>
        <xdr:cNvPr id="2" name="TextBox 1">
          <a:extLst>
            <a:ext uri="{FF2B5EF4-FFF2-40B4-BE49-F238E27FC236}">
              <a16:creationId xmlns:a16="http://schemas.microsoft.com/office/drawing/2014/main" id="{0DCB7E79-36E7-E73E-693E-11F8FDFBA297}"/>
            </a:ext>
          </a:extLst>
        </xdr:cNvPr>
        <xdr:cNvSpPr txBox="1"/>
      </xdr:nvSpPr>
      <xdr:spPr>
        <a:xfrm>
          <a:off x="5860580" y="110864"/>
          <a:ext cx="6472953" cy="18245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atin typeface="Arial Black" panose="020B0A04020102020204" pitchFamily="34" charset="0"/>
            </a:rPr>
            <a:t>References:-</a:t>
          </a:r>
          <a:r>
            <a:rPr lang="en-IN" sz="1100" baseline="0">
              <a:latin typeface="Arial Black" panose="020B0A04020102020204" pitchFamily="34" charset="0"/>
            </a:rPr>
            <a:t> </a:t>
          </a:r>
        </a:p>
        <a:p>
          <a:r>
            <a:rPr lang="en-IN" sz="1100" baseline="0">
              <a:latin typeface="Arial Black" panose="020B0A04020102020204" pitchFamily="34" charset="0"/>
            </a:rPr>
            <a:t>1) Shatynski, Joseph John; Hanesian, Deran (1993). Adiabatic kinetic studies of the cytidine/acetic anhydride reaction by utilizing temperature versus time data. Industrial &amp; Engineering Chemistry Research, 32(4), 594–599. doi:10.1021/ie00016a004 </a:t>
          </a:r>
        </a:p>
        <a:p>
          <a:r>
            <a:rPr lang="en-IN" sz="1100" baseline="0">
              <a:latin typeface="Arial Black" panose="020B0A04020102020204" pitchFamily="34" charset="0"/>
            </a:rPr>
            <a:t>2) Yih-Shing Duh; Chang-Chia Hsu; Chen-Shan Kao; Shuh Woei Yu (1996). Applications of reaction calorimetry in reaction kinetics and thermal hazard evaluation. , 285(1), 67–79. doi:10.1016/0040-6031(96)02899-7 </a:t>
          </a:r>
          <a:endParaRPr lang="en-IN" sz="1100">
            <a:latin typeface="Arial Black" panose="020B0A04020102020204" pitchFamily="34" charset="0"/>
          </a:endParaRPr>
        </a:p>
      </xdr:txBody>
    </xdr:sp>
    <xdr:clientData/>
  </xdr:twoCellAnchor>
  <xdr:twoCellAnchor>
    <xdr:from>
      <xdr:col>16</xdr:col>
      <xdr:colOff>91370</xdr:colOff>
      <xdr:row>1</xdr:row>
      <xdr:rowOff>4222</xdr:rowOff>
    </xdr:from>
    <xdr:to>
      <xdr:col>23</xdr:col>
      <xdr:colOff>430365</xdr:colOff>
      <xdr:row>15</xdr:row>
      <xdr:rowOff>112509</xdr:rowOff>
    </xdr:to>
    <xdr:graphicFrame macro="">
      <xdr:nvGraphicFramePr>
        <xdr:cNvPr id="3" name="Chart 2">
          <a:extLst>
            <a:ext uri="{FF2B5EF4-FFF2-40B4-BE49-F238E27FC236}">
              <a16:creationId xmlns:a16="http://schemas.microsoft.com/office/drawing/2014/main" id="{44EA51C8-CF3F-C556-3D58-0C13CAD304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384577</xdr:colOff>
      <xdr:row>16</xdr:row>
      <xdr:rowOff>91425</xdr:rowOff>
    </xdr:from>
    <xdr:to>
      <xdr:col>23</xdr:col>
      <xdr:colOff>125609</xdr:colOff>
      <xdr:row>21</xdr:row>
      <xdr:rowOff>0</xdr:rowOff>
    </xdr:to>
    <xdr:sp macro="" textlink="">
      <xdr:nvSpPr>
        <xdr:cNvPr id="4" name="TextBox 3">
          <a:extLst>
            <a:ext uri="{FF2B5EF4-FFF2-40B4-BE49-F238E27FC236}">
              <a16:creationId xmlns:a16="http://schemas.microsoft.com/office/drawing/2014/main" id="{41786F28-1209-6D24-39D6-6BEF6AA97B1A}"/>
            </a:ext>
          </a:extLst>
        </xdr:cNvPr>
        <xdr:cNvSpPr txBox="1"/>
      </xdr:nvSpPr>
      <xdr:spPr>
        <a:xfrm>
          <a:off x="15914352" y="3010636"/>
          <a:ext cx="1576271" cy="82082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a:latin typeface="Arial Black" panose="020B0A04020102020204" pitchFamily="34" charset="0"/>
            </a:rPr>
            <a:t>For calibration of adiabatic mode</a:t>
          </a:r>
        </a:p>
      </xdr:txBody>
    </xdr:sp>
    <xdr:clientData/>
  </xdr:twoCellAnchor>
  <xdr:twoCellAnchor>
    <xdr:from>
      <xdr:col>6</xdr:col>
      <xdr:colOff>121236</xdr:colOff>
      <xdr:row>11</xdr:row>
      <xdr:rowOff>67772</xdr:rowOff>
    </xdr:from>
    <xdr:to>
      <xdr:col>16</xdr:col>
      <xdr:colOff>64394</xdr:colOff>
      <xdr:row>34</xdr:row>
      <xdr:rowOff>180661</xdr:rowOff>
    </xdr:to>
    <xdr:graphicFrame macro="">
      <xdr:nvGraphicFramePr>
        <xdr:cNvPr id="6" name="Chart 5">
          <a:extLst>
            <a:ext uri="{FF2B5EF4-FFF2-40B4-BE49-F238E27FC236}">
              <a16:creationId xmlns:a16="http://schemas.microsoft.com/office/drawing/2014/main" id="{8321EFF3-B48E-AEE4-9837-E90772A3A3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210221</xdr:colOff>
      <xdr:row>0</xdr:row>
      <xdr:rowOff>169766</xdr:rowOff>
    </xdr:from>
    <xdr:to>
      <xdr:col>19</xdr:col>
      <xdr:colOff>598113</xdr:colOff>
      <xdr:row>22</xdr:row>
      <xdr:rowOff>140368</xdr:rowOff>
    </xdr:to>
    <xdr:graphicFrame macro="">
      <xdr:nvGraphicFramePr>
        <xdr:cNvPr id="2" name="Chart 1">
          <a:extLst>
            <a:ext uri="{FF2B5EF4-FFF2-40B4-BE49-F238E27FC236}">
              <a16:creationId xmlns:a16="http://schemas.microsoft.com/office/drawing/2014/main" id="{4D5FC964-64CA-D473-942D-6CFF873702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479213</xdr:colOff>
      <xdr:row>0</xdr:row>
      <xdr:rowOff>62653</xdr:rowOff>
    </xdr:from>
    <xdr:to>
      <xdr:col>18</xdr:col>
      <xdr:colOff>325543</xdr:colOff>
      <xdr:row>5</xdr:row>
      <xdr:rowOff>16933</xdr:rowOff>
    </xdr:to>
    <xdr:sp macro="" textlink="">
      <xdr:nvSpPr>
        <xdr:cNvPr id="2" name="Rectangle 1">
          <a:extLst>
            <a:ext uri="{FF2B5EF4-FFF2-40B4-BE49-F238E27FC236}">
              <a16:creationId xmlns:a16="http://schemas.microsoft.com/office/drawing/2014/main" id="{714AAC85-44A6-4343-8499-EFE120331E8E}"/>
            </a:ext>
          </a:extLst>
        </xdr:cNvPr>
        <xdr:cNvSpPr/>
      </xdr:nvSpPr>
      <xdr:spPr>
        <a:xfrm>
          <a:off x="6395296" y="62653"/>
          <a:ext cx="6598497" cy="853863"/>
        </a:xfrm>
        <a:prstGeom prst="rect">
          <a:avLst/>
        </a:prstGeom>
        <a:solidFill>
          <a:schemeClr val="accent1">
            <a:lumMod val="40000"/>
            <a:lumOff val="6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544829</xdr:colOff>
      <xdr:row>0</xdr:row>
      <xdr:rowOff>174414</xdr:rowOff>
    </xdr:from>
    <xdr:to>
      <xdr:col>17</xdr:col>
      <xdr:colOff>177799</xdr:colOff>
      <xdr:row>3</xdr:row>
      <xdr:rowOff>136314</xdr:rowOff>
    </xdr:to>
    <xdr:sp macro="" textlink="">
      <xdr:nvSpPr>
        <xdr:cNvPr id="3" name="TextBox 2">
          <a:extLst>
            <a:ext uri="{FF2B5EF4-FFF2-40B4-BE49-F238E27FC236}">
              <a16:creationId xmlns:a16="http://schemas.microsoft.com/office/drawing/2014/main" id="{53469F30-9D11-46B5-98BA-28CBF5AE8A4D}"/>
            </a:ext>
          </a:extLst>
        </xdr:cNvPr>
        <xdr:cNvSpPr txBox="1"/>
      </xdr:nvSpPr>
      <xdr:spPr>
        <a:xfrm>
          <a:off x="7074746" y="174414"/>
          <a:ext cx="5157470" cy="501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baseline="0"/>
            <a:t>Enthalpy &amp; T rise</a:t>
          </a:r>
        </a:p>
        <a:p>
          <a:pPr algn="ctr"/>
          <a:endParaRPr lang="en-IN" sz="2800"/>
        </a:p>
        <a:p>
          <a:endParaRPr lang="en-IN" sz="1100"/>
        </a:p>
      </xdr:txBody>
    </xdr:sp>
    <xdr:clientData/>
  </xdr:twoCellAnchor>
  <xdr:twoCellAnchor editAs="oneCell">
    <xdr:from>
      <xdr:col>5</xdr:col>
      <xdr:colOff>394501</xdr:colOff>
      <xdr:row>18</xdr:row>
      <xdr:rowOff>108733</xdr:rowOff>
    </xdr:from>
    <xdr:to>
      <xdr:col>12</xdr:col>
      <xdr:colOff>276558</xdr:colOff>
      <xdr:row>31</xdr:row>
      <xdr:rowOff>123972</xdr:rowOff>
    </xdr:to>
    <xdr:pic>
      <xdr:nvPicPr>
        <xdr:cNvPr id="4" name="Picture 3">
          <a:extLst>
            <a:ext uri="{FF2B5EF4-FFF2-40B4-BE49-F238E27FC236}">
              <a16:creationId xmlns:a16="http://schemas.microsoft.com/office/drawing/2014/main" id="{05846104-67B4-3FCF-F1F6-5C73A2572A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82918" y="3347233"/>
          <a:ext cx="4178891" cy="23541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385747</xdr:colOff>
      <xdr:row>7</xdr:row>
      <xdr:rowOff>40242</xdr:rowOff>
    </xdr:from>
    <xdr:to>
      <xdr:col>12</xdr:col>
      <xdr:colOff>324787</xdr:colOff>
      <xdr:row>18</xdr:row>
      <xdr:rowOff>47863</xdr:rowOff>
    </xdr:to>
    <xdr:pic>
      <xdr:nvPicPr>
        <xdr:cNvPr id="5" name="Picture 4">
          <a:extLst>
            <a:ext uri="{FF2B5EF4-FFF2-40B4-BE49-F238E27FC236}">
              <a16:creationId xmlns:a16="http://schemas.microsoft.com/office/drawing/2014/main" id="{64191577-410D-03EA-808C-B3399D77887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074164" y="1299659"/>
          <a:ext cx="4235874" cy="19867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92035</xdr:colOff>
      <xdr:row>17</xdr:row>
      <xdr:rowOff>148167</xdr:rowOff>
    </xdr:from>
    <xdr:to>
      <xdr:col>5</xdr:col>
      <xdr:colOff>323529</xdr:colOff>
      <xdr:row>27</xdr:row>
      <xdr:rowOff>74083</xdr:rowOff>
    </xdr:to>
    <xdr:sp macro="" textlink="">
      <xdr:nvSpPr>
        <xdr:cNvPr id="6" name="TextBox 5">
          <a:extLst>
            <a:ext uri="{FF2B5EF4-FFF2-40B4-BE49-F238E27FC236}">
              <a16:creationId xmlns:a16="http://schemas.microsoft.com/office/drawing/2014/main" id="{FA248DEF-8AB6-2832-EB6E-99BE3AF88B9C}"/>
            </a:ext>
          </a:extLst>
        </xdr:cNvPr>
        <xdr:cNvSpPr txBox="1"/>
      </xdr:nvSpPr>
      <xdr:spPr>
        <a:xfrm>
          <a:off x="92035" y="3206750"/>
          <a:ext cx="4919911" cy="1725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atin typeface="Arial Black" panose="020B0A04020102020204" pitchFamily="34" charset="0"/>
            </a:rPr>
            <a:t>The data</a:t>
          </a:r>
          <a:r>
            <a:rPr lang="en-IN" sz="1100" baseline="0">
              <a:latin typeface="Arial Black" panose="020B0A04020102020204" pitchFamily="34" charset="0"/>
            </a:rPr>
            <a:t> obtained from ARC shows the total thermal potential when the reaction cannot be controlled resulting in more heat and a higher temperature rise. This information is primarily required for safety screening and not for reaction characterization.</a:t>
          </a:r>
        </a:p>
        <a:p>
          <a:r>
            <a:rPr lang="en-IN" sz="1100">
              <a:latin typeface="Arial Black" panose="020B0A04020102020204" pitchFamily="34" charset="0"/>
            </a:rPr>
            <a:t>Reference:-</a:t>
          </a:r>
        </a:p>
        <a:p>
          <a:r>
            <a:rPr lang="en-IN" sz="1100">
              <a:latin typeface="Arial Black" panose="020B0A04020102020204" pitchFamily="34" charset="0"/>
            </a:rPr>
            <a:t>https://www.fauske.com/blog/calculating-heat-of-reaction-from-adiabatic-calorimetry-data</a:t>
          </a:r>
        </a:p>
      </xdr:txBody>
    </xdr:sp>
    <xdr:clientData/>
  </xdr:twoCellAnchor>
  <xdr:twoCellAnchor>
    <xdr:from>
      <xdr:col>19</xdr:col>
      <xdr:colOff>423469</xdr:colOff>
      <xdr:row>0</xdr:row>
      <xdr:rowOff>58812</xdr:rowOff>
    </xdr:from>
    <xdr:to>
      <xdr:col>26</xdr:col>
      <xdr:colOff>568286</xdr:colOff>
      <xdr:row>6</xdr:row>
      <xdr:rowOff>164913</xdr:rowOff>
    </xdr:to>
    <xdr:sp macro="" textlink="">
      <xdr:nvSpPr>
        <xdr:cNvPr id="7" name="TextBox 6">
          <a:extLst>
            <a:ext uri="{FF2B5EF4-FFF2-40B4-BE49-F238E27FC236}">
              <a16:creationId xmlns:a16="http://schemas.microsoft.com/office/drawing/2014/main" id="{4E1D9ABB-8E6D-01AD-93A8-A8874985B058}"/>
            </a:ext>
          </a:extLst>
        </xdr:cNvPr>
        <xdr:cNvSpPr txBox="1"/>
      </xdr:nvSpPr>
      <xdr:spPr>
        <a:xfrm>
          <a:off x="16086802" y="58812"/>
          <a:ext cx="6060901" cy="1185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atin typeface="Arial Black" panose="020B0A04020102020204" pitchFamily="34" charset="0"/>
              <a:cs typeface="Arial" panose="020B0604020202020204" pitchFamily="34" charset="0"/>
            </a:rPr>
            <a:t>A theoretical</a:t>
          </a:r>
          <a:r>
            <a:rPr lang="en-IN" sz="1100" baseline="0">
              <a:latin typeface="Arial Black" panose="020B0A04020102020204" pitchFamily="34" charset="0"/>
              <a:cs typeface="Arial" panose="020B0604020202020204" pitchFamily="34" charset="0"/>
            </a:rPr>
            <a:t> way of predicting heat of reaction is to multiply and add up all the bond energies to break different bonds in products side and subtract it with reactants side and determine the enthalpy of reaction.</a:t>
          </a:r>
        </a:p>
        <a:p>
          <a:r>
            <a:rPr lang="en-IN" sz="1100" baseline="0">
              <a:latin typeface="Arial Black" panose="020B0A04020102020204" pitchFamily="34" charset="0"/>
              <a:cs typeface="Arial" panose="020B0604020202020204" pitchFamily="34" charset="0"/>
            </a:rPr>
            <a:t>Example:- https://www.pharmacalculations.com/2017/07/bond-energy-calculations.html</a:t>
          </a:r>
          <a:endParaRPr lang="en-IN" sz="1100">
            <a:latin typeface="Arial Black" panose="020B0A04020102020204" pitchFamily="34" charset="0"/>
            <a:cs typeface="Arial" panose="020B0604020202020204" pitchFamily="34" charset="0"/>
          </a:endParaRPr>
        </a:p>
      </xdr:txBody>
    </xdr:sp>
    <xdr:clientData/>
  </xdr:twoCellAnchor>
  <xdr:twoCellAnchor>
    <xdr:from>
      <xdr:col>0</xdr:col>
      <xdr:colOff>285751</xdr:colOff>
      <xdr:row>4</xdr:row>
      <xdr:rowOff>52917</xdr:rowOff>
    </xdr:from>
    <xdr:to>
      <xdr:col>4</xdr:col>
      <xdr:colOff>476252</xdr:colOff>
      <xdr:row>7</xdr:row>
      <xdr:rowOff>158750</xdr:rowOff>
    </xdr:to>
    <xdr:sp macro="" textlink="">
      <xdr:nvSpPr>
        <xdr:cNvPr id="9" name="TextBox 8">
          <a:extLst>
            <a:ext uri="{FF2B5EF4-FFF2-40B4-BE49-F238E27FC236}">
              <a16:creationId xmlns:a16="http://schemas.microsoft.com/office/drawing/2014/main" id="{A6168386-948C-D2FC-257D-D5C4924087D9}"/>
            </a:ext>
          </a:extLst>
        </xdr:cNvPr>
        <xdr:cNvSpPr txBox="1"/>
      </xdr:nvSpPr>
      <xdr:spPr>
        <a:xfrm>
          <a:off x="285751" y="772584"/>
          <a:ext cx="4265084" cy="6455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latin typeface="Arial Black" panose="020B0A04020102020204" pitchFamily="34" charset="0"/>
            </a:rPr>
            <a:t>DATA</a:t>
          </a:r>
          <a:r>
            <a:rPr lang="en-IN" sz="1100" baseline="0">
              <a:latin typeface="Arial Black" panose="020B0A04020102020204" pitchFamily="34" charset="0"/>
            </a:rPr>
            <a:t> FROM ACCELERATED RATE CALORIMETER(ARC)</a:t>
          </a:r>
          <a:endParaRPr lang="en-IN" sz="1100">
            <a:latin typeface="Arial Black" panose="020B0A04020102020204" pitchFamily="34" charset="0"/>
          </a:endParaRPr>
        </a:p>
      </xdr:txBody>
    </xdr:sp>
    <xdr:clientData/>
  </xdr:twoCellAnchor>
  <xdr:twoCellAnchor>
    <xdr:from>
      <xdr:col>14</xdr:col>
      <xdr:colOff>74083</xdr:colOff>
      <xdr:row>10</xdr:row>
      <xdr:rowOff>84666</xdr:rowOff>
    </xdr:from>
    <xdr:to>
      <xdr:col>19</xdr:col>
      <xdr:colOff>306917</xdr:colOff>
      <xdr:row>13</xdr:row>
      <xdr:rowOff>10582</xdr:rowOff>
    </xdr:to>
    <xdr:sp macro="" textlink="">
      <xdr:nvSpPr>
        <xdr:cNvPr id="10" name="TextBox 9">
          <a:extLst>
            <a:ext uri="{FF2B5EF4-FFF2-40B4-BE49-F238E27FC236}">
              <a16:creationId xmlns:a16="http://schemas.microsoft.com/office/drawing/2014/main" id="{397BF4BE-B7AB-A487-E6E2-90F7FD2D1B26}"/>
            </a:ext>
          </a:extLst>
        </xdr:cNvPr>
        <xdr:cNvSpPr txBox="1"/>
      </xdr:nvSpPr>
      <xdr:spPr>
        <a:xfrm>
          <a:off x="10287000" y="1883833"/>
          <a:ext cx="4815417" cy="46566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latin typeface="Arial Black" panose="020B0A04020102020204" pitchFamily="34" charset="0"/>
            </a:rPr>
            <a:t>DATA</a:t>
          </a:r>
          <a:r>
            <a:rPr lang="en-IN" sz="1100" baseline="0">
              <a:latin typeface="Arial Black" panose="020B0A04020102020204" pitchFamily="34" charset="0"/>
            </a:rPr>
            <a:t> FROM REACTION CALORIMETER</a:t>
          </a:r>
          <a:endParaRPr lang="en-IN" sz="1100">
            <a:latin typeface="Arial Black" panose="020B0A04020102020204" pitchFamily="34" charset="0"/>
          </a:endParaRPr>
        </a:p>
      </xdr:txBody>
    </xdr:sp>
    <xdr:clientData/>
  </xdr:twoCellAnchor>
  <xdr:twoCellAnchor>
    <xdr:from>
      <xdr:col>12</xdr:col>
      <xdr:colOff>497416</xdr:colOff>
      <xdr:row>27</xdr:row>
      <xdr:rowOff>84668</xdr:rowOff>
    </xdr:from>
    <xdr:to>
      <xdr:col>22</xdr:col>
      <xdr:colOff>179916</xdr:colOff>
      <xdr:row>35</xdr:row>
      <xdr:rowOff>116419</xdr:rowOff>
    </xdr:to>
    <xdr:sp macro="" textlink="">
      <xdr:nvSpPr>
        <xdr:cNvPr id="11" name="TextBox 10">
          <a:extLst>
            <a:ext uri="{FF2B5EF4-FFF2-40B4-BE49-F238E27FC236}">
              <a16:creationId xmlns:a16="http://schemas.microsoft.com/office/drawing/2014/main" id="{32E6AD5E-49C5-4A5C-AB9A-14DC940BF7A0}"/>
            </a:ext>
          </a:extLst>
        </xdr:cNvPr>
        <xdr:cNvSpPr txBox="1"/>
      </xdr:nvSpPr>
      <xdr:spPr>
        <a:xfrm>
          <a:off x="9482666" y="4942418"/>
          <a:ext cx="7545917" cy="14710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atin typeface="Arial Black" panose="020B0A04020102020204" pitchFamily="34" charset="0"/>
            </a:rPr>
            <a:t>The data</a:t>
          </a:r>
          <a:r>
            <a:rPr lang="en-IN" sz="1100" baseline="0">
              <a:latin typeface="Arial Black" panose="020B0A04020102020204" pitchFamily="34" charset="0"/>
            </a:rPr>
            <a:t> obtained from RC shows the thermal potential when the reaction is controlled. This information is required for reaction characterization and dynamic process modelling of thermal and concentration profile of the process.</a:t>
          </a:r>
        </a:p>
        <a:p>
          <a:r>
            <a:rPr lang="en-IN" sz="1100">
              <a:latin typeface="Arial Black" panose="020B0A04020102020204" pitchFamily="34" charset="0"/>
            </a:rPr>
            <a:t>Reference:-</a:t>
          </a:r>
        </a:p>
        <a:p>
          <a:r>
            <a:rPr lang="en-IN" sz="1100">
              <a:latin typeface="Arial Black" panose="020B0A04020102020204" pitchFamily="34" charset="0"/>
            </a:rPr>
            <a:t>1)</a:t>
          </a:r>
          <a:r>
            <a:rPr lang="en-IN" sz="1100" baseline="0">
              <a:latin typeface="Arial Black" panose="020B0A04020102020204" pitchFamily="34" charset="0"/>
            </a:rPr>
            <a:t> Jyotsna, G. K., Srikanth, S., Ratnaparkhi, V., Rakeshwar, B. (2017). Reaction calorimetry as a tool for thermal risk assessment and improvement of safe scalable chemical processes. Inorg Chem Ind J.,12(1),110.</a:t>
          </a:r>
        </a:p>
        <a:p>
          <a:endParaRPr lang="en-IN" sz="1100" baseline="0">
            <a:latin typeface="Arial Black" panose="020B0A04020102020204" pitchFamily="34" charset="0"/>
          </a:endParaRPr>
        </a:p>
        <a:p>
          <a:endParaRPr lang="en-IN" sz="1100">
            <a:latin typeface="Arial Black" panose="020B0A04020102020204"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513931</xdr:colOff>
      <xdr:row>0</xdr:row>
      <xdr:rowOff>39831</xdr:rowOff>
    </xdr:from>
    <xdr:to>
      <xdr:col>4</xdr:col>
      <xdr:colOff>1653702</xdr:colOff>
      <xdr:row>4</xdr:row>
      <xdr:rowOff>177881</xdr:rowOff>
    </xdr:to>
    <xdr:sp macro="" textlink="">
      <xdr:nvSpPr>
        <xdr:cNvPr id="2" name="Rectangle 1">
          <a:extLst>
            <a:ext uri="{FF2B5EF4-FFF2-40B4-BE49-F238E27FC236}">
              <a16:creationId xmlns:a16="http://schemas.microsoft.com/office/drawing/2014/main" id="{55FD519A-6B39-4437-A577-8B0081F5AB44}"/>
            </a:ext>
          </a:extLst>
        </xdr:cNvPr>
        <xdr:cNvSpPr/>
      </xdr:nvSpPr>
      <xdr:spPr>
        <a:xfrm>
          <a:off x="513931" y="39831"/>
          <a:ext cx="5987388" cy="883837"/>
        </a:xfrm>
        <a:prstGeom prst="rect">
          <a:avLst/>
        </a:prstGeom>
        <a:solidFill>
          <a:schemeClr val="accent1">
            <a:lumMod val="40000"/>
            <a:lumOff val="6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1353291</xdr:colOff>
      <xdr:row>0</xdr:row>
      <xdr:rowOff>174106</xdr:rowOff>
    </xdr:from>
    <xdr:to>
      <xdr:col>4</xdr:col>
      <xdr:colOff>535021</xdr:colOff>
      <xdr:row>3</xdr:row>
      <xdr:rowOff>137163</xdr:rowOff>
    </xdr:to>
    <xdr:sp macro="" textlink="">
      <xdr:nvSpPr>
        <xdr:cNvPr id="4" name="TextBox 3">
          <a:extLst>
            <a:ext uri="{FF2B5EF4-FFF2-40B4-BE49-F238E27FC236}">
              <a16:creationId xmlns:a16="http://schemas.microsoft.com/office/drawing/2014/main" id="{C62D85B1-2E99-40BE-A172-A9B69C9722FB}"/>
            </a:ext>
          </a:extLst>
        </xdr:cNvPr>
        <xdr:cNvSpPr txBox="1"/>
      </xdr:nvSpPr>
      <xdr:spPr>
        <a:xfrm>
          <a:off x="1353291" y="174106"/>
          <a:ext cx="4029347" cy="5223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800"/>
            <a:t>Reactor</a:t>
          </a:r>
          <a:r>
            <a:rPr lang="en-IN" sz="2800" baseline="0"/>
            <a:t> Information</a:t>
          </a:r>
          <a:endParaRPr lang="en-IN" sz="2800"/>
        </a:p>
        <a:p>
          <a:endParaRPr lang="en-IN"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259080</xdr:colOff>
      <xdr:row>0</xdr:row>
      <xdr:rowOff>45720</xdr:rowOff>
    </xdr:from>
    <xdr:to>
      <xdr:col>2</xdr:col>
      <xdr:colOff>509378</xdr:colOff>
      <xdr:row>4</xdr:row>
      <xdr:rowOff>38100</xdr:rowOff>
    </xdr:to>
    <xdr:pic>
      <xdr:nvPicPr>
        <xdr:cNvPr id="2" name="Picture 1">
          <a:extLst>
            <a:ext uri="{FF2B5EF4-FFF2-40B4-BE49-F238E27FC236}">
              <a16:creationId xmlns:a16="http://schemas.microsoft.com/office/drawing/2014/main" id="{69FCB937-05EA-3524-7202-4D07ABDDA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 y="45720"/>
          <a:ext cx="2705100" cy="723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152400</xdr:colOff>
      <xdr:row>0</xdr:row>
      <xdr:rowOff>0</xdr:rowOff>
    </xdr:from>
    <xdr:to>
      <xdr:col>9</xdr:col>
      <xdr:colOff>309389</xdr:colOff>
      <xdr:row>4</xdr:row>
      <xdr:rowOff>42304</xdr:rowOff>
    </xdr:to>
    <xdr:pic>
      <xdr:nvPicPr>
        <xdr:cNvPr id="3" name="Picture 2">
          <a:extLst>
            <a:ext uri="{FF2B5EF4-FFF2-40B4-BE49-F238E27FC236}">
              <a16:creationId xmlns:a16="http://schemas.microsoft.com/office/drawing/2014/main" id="{0BDE5382-D855-417A-B758-3A93FCF3828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88380" y="0"/>
          <a:ext cx="2400300" cy="7738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205740</xdr:colOff>
      <xdr:row>0</xdr:row>
      <xdr:rowOff>0</xdr:rowOff>
    </xdr:from>
    <xdr:to>
      <xdr:col>13</xdr:col>
      <xdr:colOff>329900</xdr:colOff>
      <xdr:row>4</xdr:row>
      <xdr:rowOff>79604</xdr:rowOff>
    </xdr:to>
    <xdr:pic>
      <xdr:nvPicPr>
        <xdr:cNvPr id="4" name="Picture 3">
          <a:extLst>
            <a:ext uri="{FF2B5EF4-FFF2-40B4-BE49-F238E27FC236}">
              <a16:creationId xmlns:a16="http://schemas.microsoft.com/office/drawing/2014/main" id="{E2111DCF-4439-4FC8-9E86-C136A58C2F9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435340" y="0"/>
          <a:ext cx="2202180" cy="8111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548640</xdr:colOff>
      <xdr:row>0</xdr:row>
      <xdr:rowOff>22860</xdr:rowOff>
    </xdr:from>
    <xdr:to>
      <xdr:col>15</xdr:col>
      <xdr:colOff>161511</xdr:colOff>
      <xdr:row>3</xdr:row>
      <xdr:rowOff>121976</xdr:rowOff>
    </xdr:to>
    <xdr:pic>
      <xdr:nvPicPr>
        <xdr:cNvPr id="5" name="Picture 4">
          <a:extLst>
            <a:ext uri="{FF2B5EF4-FFF2-40B4-BE49-F238E27FC236}">
              <a16:creationId xmlns:a16="http://schemas.microsoft.com/office/drawing/2014/main" id="{CEC4D0C2-8244-C4EF-6EBF-46BD974A5391}"/>
            </a:ext>
          </a:extLst>
        </xdr:cNvPr>
        <xdr:cNvPicPr>
          <a:picLocks noChangeAspect="1"/>
        </xdr:cNvPicPr>
      </xdr:nvPicPr>
      <xdr:blipFill>
        <a:blip xmlns:r="http://schemas.openxmlformats.org/officeDocument/2006/relationships" r:embed="rId4"/>
        <a:stretch>
          <a:fillRect/>
        </a:stretch>
      </xdr:blipFill>
      <xdr:spPr>
        <a:xfrm>
          <a:off x="11308080" y="22860"/>
          <a:ext cx="1425063" cy="647756"/>
        </a:xfrm>
        <a:prstGeom prst="rect">
          <a:avLst/>
        </a:prstGeom>
      </xdr:spPr>
    </xdr:pic>
    <xdr:clientData/>
  </xdr:twoCellAnchor>
  <xdr:twoCellAnchor editAs="oneCell">
    <xdr:from>
      <xdr:col>15</xdr:col>
      <xdr:colOff>411480</xdr:colOff>
      <xdr:row>0</xdr:row>
      <xdr:rowOff>129540</xdr:rowOff>
    </xdr:from>
    <xdr:to>
      <xdr:col>17</xdr:col>
      <xdr:colOff>459179</xdr:colOff>
      <xdr:row>4</xdr:row>
      <xdr:rowOff>160020</xdr:rowOff>
    </xdr:to>
    <xdr:pic>
      <xdr:nvPicPr>
        <xdr:cNvPr id="6" name="Picture 5">
          <a:extLst>
            <a:ext uri="{FF2B5EF4-FFF2-40B4-BE49-F238E27FC236}">
              <a16:creationId xmlns:a16="http://schemas.microsoft.com/office/drawing/2014/main" id="{A84820D9-9350-4AB9-B672-77D2DC1F6B7A}"/>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717780" y="129540"/>
          <a:ext cx="1516118"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1936126</xdr:colOff>
      <xdr:row>13</xdr:row>
      <xdr:rowOff>159634</xdr:rowOff>
    </xdr:from>
    <xdr:to>
      <xdr:col>13</xdr:col>
      <xdr:colOff>544508</xdr:colOff>
      <xdr:row>19</xdr:row>
      <xdr:rowOff>16919</xdr:rowOff>
    </xdr:to>
    <xdr:sp macro="" textlink="">
      <xdr:nvSpPr>
        <xdr:cNvPr id="7" name="TextBox 6">
          <a:extLst>
            <a:ext uri="{FF2B5EF4-FFF2-40B4-BE49-F238E27FC236}">
              <a16:creationId xmlns:a16="http://schemas.microsoft.com/office/drawing/2014/main" id="{23865178-E831-AABC-82C0-C34C28EF2B03}"/>
            </a:ext>
          </a:extLst>
        </xdr:cNvPr>
        <xdr:cNvSpPr txBox="1"/>
      </xdr:nvSpPr>
      <xdr:spPr>
        <a:xfrm>
          <a:off x="5216601" y="2510210"/>
          <a:ext cx="8604788" cy="9421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atin typeface="Arial Black" panose="020B0A04020102020204" pitchFamily="34" charset="0"/>
            </a:rPr>
            <a:t>References:-</a:t>
          </a:r>
        </a:p>
        <a:p>
          <a:r>
            <a:rPr lang="en-IN" sz="1100">
              <a:latin typeface="Arial Black" panose="020B0A04020102020204" pitchFamily="34" charset="0"/>
            </a:rPr>
            <a:t>1)</a:t>
          </a:r>
          <a:r>
            <a:rPr lang="en-IN" sz="1100" baseline="0">
              <a:latin typeface="Arial Black" panose="020B0A04020102020204" pitchFamily="34" charset="0"/>
            </a:rPr>
            <a:t> Frank. M. White, Fluid Mechanics, 7th Edition, McGraw-Hill, New York, Chapter 6, 2011</a:t>
          </a:r>
        </a:p>
        <a:p>
          <a:r>
            <a:rPr lang="en-IN" sz="1100" baseline="0">
              <a:latin typeface="Arial Black" panose="020B0A04020102020204" pitchFamily="34" charset="0"/>
            </a:rPr>
            <a:t>2) </a:t>
          </a:r>
          <a:r>
            <a:rPr lang="en-IN" sz="1100" b="0" i="0">
              <a:solidFill>
                <a:schemeClr val="dk1"/>
              </a:solidFill>
              <a:effectLst/>
              <a:latin typeface="Arial Black" panose="020B0A04020102020204" pitchFamily="34" charset="0"/>
              <a:ea typeface="+mn-ea"/>
              <a:cs typeface="+mn-cs"/>
            </a:rPr>
            <a:t>Kazi, M. Salim Newaz (2012). </a:t>
          </a:r>
          <a:r>
            <a:rPr lang="en-IN" sz="1100" b="0" i="1">
              <a:solidFill>
                <a:schemeClr val="dk1"/>
              </a:solidFill>
              <a:effectLst/>
              <a:latin typeface="Arial Black" panose="020B0A04020102020204" pitchFamily="34" charset="0"/>
              <a:ea typeface="+mn-ea"/>
              <a:cs typeface="+mn-cs"/>
            </a:rPr>
            <a:t>An Overview of Heat Transfer Phenomena || Two-Phase Flow. , 10.5772/2623(Chapter 11), –. </a:t>
          </a:r>
          <a:r>
            <a:rPr lang="en-IN" sz="1100" b="0" i="0">
              <a:solidFill>
                <a:schemeClr val="dk1"/>
              </a:solidFill>
              <a:effectLst/>
              <a:latin typeface="Arial Black" panose="020B0A04020102020204" pitchFamily="34" charset="0"/>
              <a:ea typeface="+mn-ea"/>
              <a:cs typeface="+mn-cs"/>
            </a:rPr>
            <a:t>doi:10.5772/54291 </a:t>
          </a:r>
          <a:endParaRPr lang="en-IN" sz="1100" baseline="0">
            <a:latin typeface="Arial Black" panose="020B0A04020102020204"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11986</xdr:colOff>
      <xdr:row>0</xdr:row>
      <xdr:rowOff>65840</xdr:rowOff>
    </xdr:from>
    <xdr:to>
      <xdr:col>13</xdr:col>
      <xdr:colOff>315074</xdr:colOff>
      <xdr:row>5</xdr:row>
      <xdr:rowOff>20120</xdr:rowOff>
    </xdr:to>
    <xdr:sp macro="" textlink="">
      <xdr:nvSpPr>
        <xdr:cNvPr id="2" name="Rectangle 1">
          <a:extLst>
            <a:ext uri="{FF2B5EF4-FFF2-40B4-BE49-F238E27FC236}">
              <a16:creationId xmlns:a16="http://schemas.microsoft.com/office/drawing/2014/main" id="{CFB1BE47-1E82-4ACA-91AA-188DD861468B}"/>
            </a:ext>
          </a:extLst>
        </xdr:cNvPr>
        <xdr:cNvSpPr/>
      </xdr:nvSpPr>
      <xdr:spPr>
        <a:xfrm>
          <a:off x="5431604" y="65840"/>
          <a:ext cx="6647380" cy="853269"/>
        </a:xfrm>
        <a:prstGeom prst="rect">
          <a:avLst/>
        </a:prstGeom>
        <a:solidFill>
          <a:schemeClr val="accent1">
            <a:lumMod val="40000"/>
            <a:lumOff val="6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241936</xdr:colOff>
      <xdr:row>1</xdr:row>
      <xdr:rowOff>26934</xdr:rowOff>
    </xdr:from>
    <xdr:to>
      <xdr:col>12</xdr:col>
      <xdr:colOff>333376</xdr:colOff>
      <xdr:row>3</xdr:row>
      <xdr:rowOff>168128</xdr:rowOff>
    </xdr:to>
    <xdr:sp macro="" textlink="">
      <xdr:nvSpPr>
        <xdr:cNvPr id="4" name="TextBox 3">
          <a:extLst>
            <a:ext uri="{FF2B5EF4-FFF2-40B4-BE49-F238E27FC236}">
              <a16:creationId xmlns:a16="http://schemas.microsoft.com/office/drawing/2014/main" id="{8CE41B02-1110-4F9C-949C-0A0B933AE45F}"/>
            </a:ext>
          </a:extLst>
        </xdr:cNvPr>
        <xdr:cNvSpPr txBox="1"/>
      </xdr:nvSpPr>
      <xdr:spPr>
        <a:xfrm>
          <a:off x="6266218" y="206228"/>
          <a:ext cx="5237182" cy="4997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a:t>Pressure</a:t>
          </a:r>
          <a:r>
            <a:rPr lang="en-IN" sz="2800" baseline="0"/>
            <a:t> drop prediction</a:t>
          </a:r>
          <a:endParaRPr lang="en-IN" sz="2800"/>
        </a:p>
      </xdr:txBody>
    </xdr:sp>
    <xdr:clientData/>
  </xdr:twoCellAnchor>
  <xdr:twoCellAnchor editAs="oneCell">
    <xdr:from>
      <xdr:col>3</xdr:col>
      <xdr:colOff>33195</xdr:colOff>
      <xdr:row>7</xdr:row>
      <xdr:rowOff>80053</xdr:rowOff>
    </xdr:from>
    <xdr:to>
      <xdr:col>10</xdr:col>
      <xdr:colOff>797035</xdr:colOff>
      <xdr:row>17</xdr:row>
      <xdr:rowOff>79157</xdr:rowOff>
    </xdr:to>
    <xdr:pic>
      <xdr:nvPicPr>
        <xdr:cNvPr id="6" name="Picture 5">
          <a:extLst>
            <a:ext uri="{FF2B5EF4-FFF2-40B4-BE49-F238E27FC236}">
              <a16:creationId xmlns:a16="http://schemas.microsoft.com/office/drawing/2014/main" id="{9142CB6B-569B-B6AC-8A34-1EEB45FEC0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454781" y="1367570"/>
          <a:ext cx="5055564" cy="18708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34683</xdr:colOff>
      <xdr:row>17</xdr:row>
      <xdr:rowOff>4992</xdr:rowOff>
    </xdr:from>
    <xdr:to>
      <xdr:col>10</xdr:col>
      <xdr:colOff>789063</xdr:colOff>
      <xdr:row>27</xdr:row>
      <xdr:rowOff>35472</xdr:rowOff>
    </xdr:to>
    <xdr:pic>
      <xdr:nvPicPr>
        <xdr:cNvPr id="15" name="Picture 14">
          <a:extLst>
            <a:ext uri="{FF2B5EF4-FFF2-40B4-BE49-F238E27FC236}">
              <a16:creationId xmlns:a16="http://schemas.microsoft.com/office/drawing/2014/main" id="{EC649FD4-07DF-AA12-3FAE-1653D03B840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56269" y="3131820"/>
          <a:ext cx="5046104" cy="18697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116927</xdr:colOff>
      <xdr:row>26</xdr:row>
      <xdr:rowOff>124985</xdr:rowOff>
    </xdr:from>
    <xdr:to>
      <xdr:col>11</xdr:col>
      <xdr:colOff>94067</xdr:colOff>
      <xdr:row>33</xdr:row>
      <xdr:rowOff>131419</xdr:rowOff>
    </xdr:to>
    <xdr:pic>
      <xdr:nvPicPr>
        <xdr:cNvPr id="3" name="Picture 2">
          <a:extLst>
            <a:ext uri="{FF2B5EF4-FFF2-40B4-BE49-F238E27FC236}">
              <a16:creationId xmlns:a16="http://schemas.microsoft.com/office/drawing/2014/main" id="{A1AA4222-0FEE-1C3F-63DF-DAC2115D53B4}"/>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538513" y="4907192"/>
          <a:ext cx="5144726" cy="12939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53993</xdr:colOff>
      <xdr:row>12</xdr:row>
      <xdr:rowOff>72337</xdr:rowOff>
    </xdr:from>
    <xdr:to>
      <xdr:col>13</xdr:col>
      <xdr:colOff>587393</xdr:colOff>
      <xdr:row>16</xdr:row>
      <xdr:rowOff>53063</xdr:rowOff>
    </xdr:to>
    <xdr:pic>
      <xdr:nvPicPr>
        <xdr:cNvPr id="5" name="Picture 4">
          <a:extLst>
            <a:ext uri="{FF2B5EF4-FFF2-40B4-BE49-F238E27FC236}">
              <a16:creationId xmlns:a16="http://schemas.microsoft.com/office/drawing/2014/main" id="{41E5C6DD-5C43-FC4D-0152-5E0F7EFF25CD}"/>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256269" y="2279509"/>
          <a:ext cx="1146503" cy="716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53788</xdr:colOff>
      <xdr:row>12</xdr:row>
      <xdr:rowOff>80682</xdr:rowOff>
    </xdr:from>
    <xdr:to>
      <xdr:col>22</xdr:col>
      <xdr:colOff>416858</xdr:colOff>
      <xdr:row>32</xdr:row>
      <xdr:rowOff>172122</xdr:rowOff>
    </xdr:to>
    <xdr:pic>
      <xdr:nvPicPr>
        <xdr:cNvPr id="7" name="Picture 6">
          <a:extLst>
            <a:ext uri="{FF2B5EF4-FFF2-40B4-BE49-F238E27FC236}">
              <a16:creationId xmlns:a16="http://schemas.microsoft.com/office/drawing/2014/main" id="{BE63A5E6-CD66-1C02-913B-C2EBA50AE928}"/>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443012" y="2232211"/>
          <a:ext cx="5239871" cy="36773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484094</xdr:colOff>
      <xdr:row>35</xdr:row>
      <xdr:rowOff>17930</xdr:rowOff>
    </xdr:from>
    <xdr:to>
      <xdr:col>15</xdr:col>
      <xdr:colOff>247874</xdr:colOff>
      <xdr:row>38</xdr:row>
      <xdr:rowOff>124610</xdr:rowOff>
    </xdr:to>
    <xdr:pic>
      <xdr:nvPicPr>
        <xdr:cNvPr id="13" name="Picture 12">
          <a:extLst>
            <a:ext uri="{FF2B5EF4-FFF2-40B4-BE49-F238E27FC236}">
              <a16:creationId xmlns:a16="http://schemas.microsoft.com/office/drawing/2014/main" id="{C24A3EFC-6B8F-2EA4-CA2D-F88CA1BBBAB8}"/>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044518" y="6293224"/>
          <a:ext cx="2202180" cy="6445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197224</xdr:colOff>
      <xdr:row>42</xdr:row>
      <xdr:rowOff>8965</xdr:rowOff>
    </xdr:from>
    <xdr:to>
      <xdr:col>14</xdr:col>
      <xdr:colOff>37205</xdr:colOff>
      <xdr:row>45</xdr:row>
      <xdr:rowOff>39444</xdr:rowOff>
    </xdr:to>
    <xdr:pic>
      <xdr:nvPicPr>
        <xdr:cNvPr id="16" name="Picture 15">
          <a:extLst>
            <a:ext uri="{FF2B5EF4-FFF2-40B4-BE49-F238E27FC236}">
              <a16:creationId xmlns:a16="http://schemas.microsoft.com/office/drawing/2014/main" id="{C1017BE1-3355-3EC5-497E-04C0F187F7E9}"/>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367248" y="7539318"/>
          <a:ext cx="1059180" cy="56836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71717</xdr:colOff>
      <xdr:row>42</xdr:row>
      <xdr:rowOff>89648</xdr:rowOff>
    </xdr:from>
    <xdr:to>
      <xdr:col>18</xdr:col>
      <xdr:colOff>71718</xdr:colOff>
      <xdr:row>45</xdr:row>
      <xdr:rowOff>89647</xdr:rowOff>
    </xdr:to>
    <xdr:pic>
      <xdr:nvPicPr>
        <xdr:cNvPr id="17" name="Picture 16">
          <a:extLst>
            <a:ext uri="{FF2B5EF4-FFF2-40B4-BE49-F238E27FC236}">
              <a16:creationId xmlns:a16="http://schemas.microsoft.com/office/drawing/2014/main" id="{BE3FB0A4-FAAA-2A22-12A4-BE1D4E1E94F2}"/>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3070541" y="7620001"/>
          <a:ext cx="1828800" cy="5378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573740</xdr:colOff>
      <xdr:row>45</xdr:row>
      <xdr:rowOff>152399</xdr:rowOff>
    </xdr:from>
    <xdr:to>
      <xdr:col>14</xdr:col>
      <xdr:colOff>322729</xdr:colOff>
      <xdr:row>51</xdr:row>
      <xdr:rowOff>53788</xdr:rowOff>
    </xdr:to>
    <xdr:sp macro="" textlink="">
      <xdr:nvSpPr>
        <xdr:cNvPr id="20" name="TextBox 19">
          <a:extLst>
            <a:ext uri="{FF2B5EF4-FFF2-40B4-BE49-F238E27FC236}">
              <a16:creationId xmlns:a16="http://schemas.microsoft.com/office/drawing/2014/main" id="{05A8FA48-63BD-5753-832B-944BAE8C6B78}"/>
            </a:ext>
          </a:extLst>
        </xdr:cNvPr>
        <xdr:cNvSpPr txBox="1"/>
      </xdr:nvSpPr>
      <xdr:spPr>
        <a:xfrm>
          <a:off x="11134164" y="8220634"/>
          <a:ext cx="1577789" cy="9771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The Cf value for transition</a:t>
          </a:r>
          <a:r>
            <a:rPr lang="en-IN" sz="1100" baseline="0"/>
            <a:t> </a:t>
          </a:r>
          <a:r>
            <a:rPr lang="en-IN" sz="1100"/>
            <a:t>flow has to be</a:t>
          </a:r>
          <a:r>
            <a:rPr lang="en-IN" sz="1100" baseline="0"/>
            <a:t> found from experimentation or simulations.</a:t>
          </a:r>
          <a:endParaRPr lang="en-IN" sz="1100"/>
        </a:p>
      </xdr:txBody>
    </xdr:sp>
    <xdr:clientData/>
  </xdr:twoCellAnchor>
  <xdr:twoCellAnchor>
    <xdr:from>
      <xdr:col>15</xdr:col>
      <xdr:colOff>134470</xdr:colOff>
      <xdr:row>46</xdr:row>
      <xdr:rowOff>44822</xdr:rowOff>
    </xdr:from>
    <xdr:to>
      <xdr:col>17</xdr:col>
      <xdr:colOff>493059</xdr:colOff>
      <xdr:row>53</xdr:row>
      <xdr:rowOff>107576</xdr:rowOff>
    </xdr:to>
    <xdr:sp macro="" textlink="">
      <xdr:nvSpPr>
        <xdr:cNvPr id="21" name="TextBox 20">
          <a:extLst>
            <a:ext uri="{FF2B5EF4-FFF2-40B4-BE49-F238E27FC236}">
              <a16:creationId xmlns:a16="http://schemas.microsoft.com/office/drawing/2014/main" id="{F59AAB34-BE67-026B-44A2-048276998209}"/>
            </a:ext>
          </a:extLst>
        </xdr:cNvPr>
        <xdr:cNvSpPr txBox="1"/>
      </xdr:nvSpPr>
      <xdr:spPr>
        <a:xfrm>
          <a:off x="13133294" y="8292351"/>
          <a:ext cx="1577789" cy="13178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Value</a:t>
          </a:r>
          <a:r>
            <a:rPr lang="en-IN" sz="1100" baseline="0"/>
            <a:t> of friction factor in laminar and turbulent can be found and then transition friction factotr can be estimated using this correlation with n=1/3 or 1/4</a:t>
          </a:r>
        </a:p>
        <a:p>
          <a:endParaRPr lang="en-IN" sz="1100"/>
        </a:p>
      </xdr:txBody>
    </xdr:sp>
    <xdr:clientData/>
  </xdr:twoCellAnchor>
  <xdr:twoCellAnchor>
    <xdr:from>
      <xdr:col>4</xdr:col>
      <xdr:colOff>205980</xdr:colOff>
      <xdr:row>50</xdr:row>
      <xdr:rowOff>107165</xdr:rowOff>
    </xdr:from>
    <xdr:to>
      <xdr:col>10</xdr:col>
      <xdr:colOff>394240</xdr:colOff>
      <xdr:row>55</xdr:row>
      <xdr:rowOff>17519</xdr:rowOff>
    </xdr:to>
    <xdr:sp macro="" textlink="">
      <xdr:nvSpPr>
        <xdr:cNvPr id="8" name="TextBox 7">
          <a:extLst>
            <a:ext uri="{FF2B5EF4-FFF2-40B4-BE49-F238E27FC236}">
              <a16:creationId xmlns:a16="http://schemas.microsoft.com/office/drawing/2014/main" id="{0FADCA05-8825-301A-37E0-45CDDF08308F}"/>
            </a:ext>
          </a:extLst>
        </xdr:cNvPr>
        <xdr:cNvSpPr txBox="1"/>
      </xdr:nvSpPr>
      <xdr:spPr>
        <a:xfrm>
          <a:off x="7536946" y="9303717"/>
          <a:ext cx="3866880" cy="8300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I</a:t>
          </a:r>
          <a:r>
            <a:rPr lang="en-IN" sz="1100" baseline="0"/>
            <a:t> am unable to obtain individual friction coefficients for components within the flow reactor, hence I have included the pressure drop throught the microchannel alone.</a:t>
          </a:r>
          <a:endParaRPr lang="en-IN" sz="1100"/>
        </a:p>
      </xdr:txBody>
    </xdr:sp>
    <xdr:clientData/>
  </xdr:twoCellAnchor>
  <xdr:twoCellAnchor editAs="oneCell">
    <xdr:from>
      <xdr:col>5</xdr:col>
      <xdr:colOff>376620</xdr:colOff>
      <xdr:row>33</xdr:row>
      <xdr:rowOff>148896</xdr:rowOff>
    </xdr:from>
    <xdr:to>
      <xdr:col>8</xdr:col>
      <xdr:colOff>586829</xdr:colOff>
      <xdr:row>41</xdr:row>
      <xdr:rowOff>125234</xdr:rowOff>
    </xdr:to>
    <xdr:pic>
      <xdr:nvPicPr>
        <xdr:cNvPr id="9" name="Picture 8">
          <a:extLst>
            <a:ext uri="{FF2B5EF4-FFF2-40B4-BE49-F238E27FC236}">
              <a16:creationId xmlns:a16="http://schemas.microsoft.com/office/drawing/2014/main" id="{8EB2CF3D-641B-4E55-4BC5-3FC08B5C1D5F}"/>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024413" y="6218620"/>
          <a:ext cx="2049518" cy="1496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43</xdr:row>
      <xdr:rowOff>0</xdr:rowOff>
    </xdr:from>
    <xdr:to>
      <xdr:col>11</xdr:col>
      <xdr:colOff>7620</xdr:colOff>
      <xdr:row>44</xdr:row>
      <xdr:rowOff>7621</xdr:rowOff>
    </xdr:to>
    <xdr:pic>
      <xdr:nvPicPr>
        <xdr:cNvPr id="10" name="Picture 9">
          <a:extLst>
            <a:ext uri="{FF2B5EF4-FFF2-40B4-BE49-F238E27FC236}">
              <a16:creationId xmlns:a16="http://schemas.microsoft.com/office/drawing/2014/main" id="{4382EEDC-36DE-3880-C1BD-C857088C817A}"/>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0988040" y="7863840"/>
          <a:ext cx="88392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20</xdr:col>
      <xdr:colOff>0</xdr:colOff>
      <xdr:row>48</xdr:row>
      <xdr:rowOff>0</xdr:rowOff>
    </xdr:from>
    <xdr:ext cx="883482" cy="191552"/>
    <xdr:pic>
      <xdr:nvPicPr>
        <xdr:cNvPr id="11" name="Picture 10">
          <a:extLst>
            <a:ext uri="{FF2B5EF4-FFF2-40B4-BE49-F238E27FC236}">
              <a16:creationId xmlns:a16="http://schemas.microsoft.com/office/drawing/2014/main" id="{CB81E1D8-3080-4494-BE50-83815951444C}"/>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1009586" y="7909034"/>
          <a:ext cx="883482" cy="191552"/>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5</xdr:col>
      <xdr:colOff>262759</xdr:colOff>
      <xdr:row>41</xdr:row>
      <xdr:rowOff>175173</xdr:rowOff>
    </xdr:from>
    <xdr:to>
      <xdr:col>9</xdr:col>
      <xdr:colOff>35386</xdr:colOff>
      <xdr:row>46</xdr:row>
      <xdr:rowOff>58849</xdr:rowOff>
    </xdr:to>
    <xdr:pic>
      <xdr:nvPicPr>
        <xdr:cNvPr id="12" name="Picture 11">
          <a:extLst>
            <a:ext uri="{FF2B5EF4-FFF2-40B4-BE49-F238E27FC236}">
              <a16:creationId xmlns:a16="http://schemas.microsoft.com/office/drawing/2014/main" id="{2734DA68-41A8-3D91-16DF-9DEAC201A2BF}"/>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206828" y="7716345"/>
          <a:ext cx="2225040" cy="819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236483</xdr:colOff>
      <xdr:row>46</xdr:row>
      <xdr:rowOff>70067</xdr:rowOff>
    </xdr:from>
    <xdr:to>
      <xdr:col>9</xdr:col>
      <xdr:colOff>184370</xdr:colOff>
      <xdr:row>50</xdr:row>
      <xdr:rowOff>108166</xdr:rowOff>
    </xdr:to>
    <xdr:pic>
      <xdr:nvPicPr>
        <xdr:cNvPr id="14" name="Picture 13">
          <a:extLst>
            <a:ext uri="{FF2B5EF4-FFF2-40B4-BE49-F238E27FC236}">
              <a16:creationId xmlns:a16="http://schemas.microsoft.com/office/drawing/2014/main" id="{CE9061DC-4454-6A65-34DB-49825257D36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180552" y="8530895"/>
          <a:ext cx="2400300" cy="7738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175172</xdr:colOff>
      <xdr:row>37</xdr:row>
      <xdr:rowOff>166413</xdr:rowOff>
    </xdr:from>
    <xdr:to>
      <xdr:col>4</xdr:col>
      <xdr:colOff>306551</xdr:colOff>
      <xdr:row>49</xdr:row>
      <xdr:rowOff>87585</xdr:rowOff>
    </xdr:to>
    <xdr:sp macro="" textlink="">
      <xdr:nvSpPr>
        <xdr:cNvPr id="18" name="TextBox 17">
          <a:extLst>
            <a:ext uri="{FF2B5EF4-FFF2-40B4-BE49-F238E27FC236}">
              <a16:creationId xmlns:a16="http://schemas.microsoft.com/office/drawing/2014/main" id="{0C0B3082-6DB6-3673-9B0D-2A0823C66C3E}"/>
            </a:ext>
          </a:extLst>
        </xdr:cNvPr>
        <xdr:cNvSpPr txBox="1"/>
      </xdr:nvSpPr>
      <xdr:spPr>
        <a:xfrm>
          <a:off x="175172" y="6971861"/>
          <a:ext cx="7462345" cy="21283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atin typeface="Arial Black" panose="020B0A04020102020204" pitchFamily="34" charset="0"/>
            </a:rPr>
            <a:t>References:-</a:t>
          </a:r>
        </a:p>
        <a:p>
          <a:r>
            <a:rPr lang="en-IN" sz="1100">
              <a:latin typeface="Arial Black" panose="020B0A04020102020204" pitchFamily="34" charset="0"/>
            </a:rPr>
            <a:t>1)</a:t>
          </a:r>
          <a:r>
            <a:rPr lang="en-IN" sz="1100" baseline="0">
              <a:latin typeface="Arial Black" panose="020B0A04020102020204" pitchFamily="34" charset="0"/>
            </a:rPr>
            <a:t> </a:t>
          </a:r>
          <a:r>
            <a:rPr lang="en-IN" sz="1100" b="0" i="0">
              <a:solidFill>
                <a:schemeClr val="dk1"/>
              </a:solidFill>
              <a:effectLst/>
              <a:latin typeface="Arial Black" panose="020B0A04020102020204" pitchFamily="34" charset="0"/>
              <a:ea typeface="+mn-ea"/>
              <a:cs typeface="+mn-cs"/>
            </a:rPr>
            <a:t>Kazi, M. Salim Newaz (2012). </a:t>
          </a:r>
          <a:r>
            <a:rPr lang="en-IN" sz="1100" b="0" i="1">
              <a:solidFill>
                <a:schemeClr val="dk1"/>
              </a:solidFill>
              <a:effectLst/>
              <a:latin typeface="Arial Black" panose="020B0A04020102020204" pitchFamily="34" charset="0"/>
              <a:ea typeface="+mn-ea"/>
              <a:cs typeface="+mn-cs"/>
            </a:rPr>
            <a:t>An Overview of Heat Transfer Phenomena || Two-Phase Flow. , 10.5772/2623(Chapter 11), –. </a:t>
          </a:r>
          <a:r>
            <a:rPr lang="en-IN" sz="1100" b="0" i="0">
              <a:solidFill>
                <a:schemeClr val="dk1"/>
              </a:solidFill>
              <a:effectLst/>
              <a:latin typeface="Arial Black" panose="020B0A04020102020204" pitchFamily="34" charset="0"/>
              <a:ea typeface="+mn-ea"/>
              <a:cs typeface="+mn-cs"/>
            </a:rPr>
            <a:t>doi:10.5772/54291 </a:t>
          </a:r>
        </a:p>
        <a:p>
          <a:r>
            <a:rPr lang="en-IN" sz="1100" b="0" i="0">
              <a:solidFill>
                <a:schemeClr val="dk1"/>
              </a:solidFill>
              <a:effectLst/>
              <a:latin typeface="Arial Black" panose="020B0A04020102020204" pitchFamily="34" charset="0"/>
              <a:ea typeface="+mn-ea"/>
              <a:cs typeface="+mn-cs"/>
            </a:rPr>
            <a:t>2) N. Kockmann (2008). </a:t>
          </a:r>
          <a:r>
            <a:rPr lang="en-IN" sz="1100" b="0" i="1">
              <a:solidFill>
                <a:schemeClr val="dk1"/>
              </a:solidFill>
              <a:effectLst/>
              <a:latin typeface="Arial Black" panose="020B0A04020102020204" pitchFamily="34" charset="0"/>
              <a:ea typeface="+mn-ea"/>
              <a:cs typeface="+mn-cs"/>
            </a:rPr>
            <a:t>Pressure Loss and Transfer Rates in Microstructured Devices with Chemical Reactions. , 31(8), 1188–1195. </a:t>
          </a:r>
          <a:r>
            <a:rPr lang="en-IN" sz="1100" b="0" i="0">
              <a:solidFill>
                <a:schemeClr val="dk1"/>
              </a:solidFill>
              <a:effectLst/>
              <a:latin typeface="Arial Black" panose="020B0A04020102020204" pitchFamily="34" charset="0"/>
              <a:ea typeface="+mn-ea"/>
              <a:cs typeface="+mn-cs"/>
            </a:rPr>
            <a:t>doi:10.1002/ceat.200800065 </a:t>
          </a:r>
        </a:p>
        <a:p>
          <a:r>
            <a:rPr lang="en-IN" sz="1100" b="0" i="0">
              <a:solidFill>
                <a:schemeClr val="dk1"/>
              </a:solidFill>
              <a:effectLst/>
              <a:latin typeface="Arial Black" panose="020B0A04020102020204" pitchFamily="34" charset="0"/>
              <a:ea typeface="+mn-ea"/>
              <a:cs typeface="+mn-cs"/>
            </a:rPr>
            <a:t>3) </a:t>
          </a:r>
          <a:r>
            <a:rPr lang="en-IN" sz="1100" b="0" i="0" u="none" strike="noStrike" baseline="0">
              <a:solidFill>
                <a:schemeClr val="dk1"/>
              </a:solidFill>
              <a:latin typeface="Arial Black" panose="020B0A04020102020204" pitchFamily="34" charset="0"/>
              <a:ea typeface="+mn-ea"/>
              <a:cs typeface="+mn-cs"/>
            </a:rPr>
            <a:t>Nieves-Remacha, Maria Jose, Amol A. Kulkarni, and Klavs F.</a:t>
          </a:r>
        </a:p>
        <a:p>
          <a:r>
            <a:rPr lang="en-IN" sz="1100" b="0" i="0" u="none" strike="noStrike" baseline="0">
              <a:solidFill>
                <a:schemeClr val="dk1"/>
              </a:solidFill>
              <a:latin typeface="Arial Black" panose="020B0A04020102020204" pitchFamily="34" charset="0"/>
              <a:ea typeface="+mn-ea"/>
              <a:cs typeface="+mn-cs"/>
            </a:rPr>
            <a:t>Jensen. “Gas–Liquid Flow and Mass Transfer in an Advanced-Flow</a:t>
          </a:r>
        </a:p>
        <a:p>
          <a:r>
            <a:rPr lang="en-IN" sz="1100" b="0" i="0" u="none" strike="noStrike" baseline="0">
              <a:solidFill>
                <a:schemeClr val="dk1"/>
              </a:solidFill>
              <a:latin typeface="Arial Black" panose="020B0A04020102020204" pitchFamily="34" charset="0"/>
              <a:ea typeface="+mn-ea"/>
              <a:cs typeface="+mn-cs"/>
            </a:rPr>
            <a:t>Reactor.” Ind. Eng. Chem. Res. 52, no. 26 (July 3, 2013): 8996–9010.</a:t>
          </a:r>
        </a:p>
        <a:p>
          <a:r>
            <a:rPr lang="en-IN" sz="1100" b="0" i="0" u="none" strike="noStrike" baseline="0">
              <a:solidFill>
                <a:schemeClr val="dk1"/>
              </a:solidFill>
              <a:latin typeface="Arial Black" panose="020B0A04020102020204" pitchFamily="34" charset="0"/>
              <a:ea typeface="+mn-ea"/>
              <a:cs typeface="+mn-cs"/>
            </a:rPr>
            <a:t>4) Norbert Kockmann, Transport Phenomena in Micro Process Engineering, Springer Berlin Heidelberg New York, Chapter 3, Page 89, 2008 </a:t>
          </a:r>
          <a:endParaRPr lang="en-IN" sz="1100">
            <a:latin typeface="Arial Black" panose="020B0A04020102020204" pitchFamily="34" charset="0"/>
          </a:endParaRPr>
        </a:p>
      </xdr:txBody>
    </xdr:sp>
    <xdr:clientData/>
  </xdr:twoCellAnchor>
  <xdr:twoCellAnchor editAs="oneCell">
    <xdr:from>
      <xdr:col>8</xdr:col>
      <xdr:colOff>525518</xdr:colOff>
      <xdr:row>33</xdr:row>
      <xdr:rowOff>140138</xdr:rowOff>
    </xdr:from>
    <xdr:to>
      <xdr:col>10</xdr:col>
      <xdr:colOff>723926</xdr:colOff>
      <xdr:row>37</xdr:row>
      <xdr:rowOff>8987</xdr:rowOff>
    </xdr:to>
    <xdr:pic>
      <xdr:nvPicPr>
        <xdr:cNvPr id="19" name="Picture 18">
          <a:extLst>
            <a:ext uri="{FF2B5EF4-FFF2-40B4-BE49-F238E27FC236}">
              <a16:creationId xmlns:a16="http://schemas.microsoft.com/office/drawing/2014/main" id="{6046F251-7046-46FF-B54C-3A990A07FC5E}"/>
            </a:ext>
          </a:extLst>
        </xdr:cNvPr>
        <xdr:cNvPicPr>
          <a:picLocks noChangeAspect="1"/>
        </xdr:cNvPicPr>
      </xdr:nvPicPr>
      <xdr:blipFill>
        <a:blip xmlns:r="http://schemas.openxmlformats.org/officeDocument/2006/relationships" r:embed="rId13"/>
        <a:stretch>
          <a:fillRect/>
        </a:stretch>
      </xdr:blipFill>
      <xdr:spPr>
        <a:xfrm>
          <a:off x="10308897" y="6209862"/>
          <a:ext cx="1424615" cy="63699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76200</xdr:colOff>
      <xdr:row>8</xdr:row>
      <xdr:rowOff>83820</xdr:rowOff>
    </xdr:from>
    <xdr:to>
      <xdr:col>7</xdr:col>
      <xdr:colOff>403860</xdr:colOff>
      <xdr:row>16</xdr:row>
      <xdr:rowOff>7620</xdr:rowOff>
    </xdr:to>
    <xdr:sp macro="" textlink="">
      <xdr:nvSpPr>
        <xdr:cNvPr id="3" name="TextBox 2">
          <a:extLst>
            <a:ext uri="{FF2B5EF4-FFF2-40B4-BE49-F238E27FC236}">
              <a16:creationId xmlns:a16="http://schemas.microsoft.com/office/drawing/2014/main" id="{DBBE3E92-1BC7-9856-6B22-863F92B88ADB}"/>
            </a:ext>
          </a:extLst>
        </xdr:cNvPr>
        <xdr:cNvSpPr txBox="1"/>
      </xdr:nvSpPr>
      <xdr:spPr>
        <a:xfrm>
          <a:off x="2979420" y="83820"/>
          <a:ext cx="3375660" cy="13868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BIOT NUMBER IS</a:t>
          </a:r>
          <a:r>
            <a:rPr lang="en-IN" sz="1100" baseline="0"/>
            <a:t> INDICATIVE OF WHICH HEAT TRANSFER PHENOMENA IS DOMINATING, INTERNAL OR EXTERNAL.</a:t>
          </a:r>
        </a:p>
        <a:p>
          <a:r>
            <a:rPr lang="en-IN" sz="1100" baseline="0"/>
            <a:t>Bi &lt;&lt; 1, convective heat transfer in fluid is limiting</a:t>
          </a:r>
        </a:p>
        <a:p>
          <a:r>
            <a:rPr lang="en-IN" sz="1100" baseline="0"/>
            <a:t>Bi=1, Both are similar</a:t>
          </a:r>
        </a:p>
        <a:p>
          <a:r>
            <a:rPr lang="en-IN" sz="1100" baseline="0"/>
            <a:t>Bi &gt;&gt; 1, conductive heat transfer is limiting</a:t>
          </a:r>
        </a:p>
        <a:p>
          <a:r>
            <a:rPr lang="en-IN" sz="1100" baseline="0"/>
            <a:t>Ideally Bi &lt;&lt;1.</a:t>
          </a:r>
        </a:p>
        <a:p>
          <a:r>
            <a:rPr lang="en-IN" sz="1100" baseline="0"/>
            <a:t>However, we need to check the efficacy</a:t>
          </a:r>
        </a:p>
        <a:p>
          <a:endParaRPr lang="en-IN" sz="1100" baseline="0"/>
        </a:p>
      </xdr:txBody>
    </xdr:sp>
    <xdr:clientData/>
  </xdr:twoCellAnchor>
  <xdr:twoCellAnchor>
    <xdr:from>
      <xdr:col>2</xdr:col>
      <xdr:colOff>76200</xdr:colOff>
      <xdr:row>25</xdr:row>
      <xdr:rowOff>136769</xdr:rowOff>
    </xdr:from>
    <xdr:to>
      <xdr:col>7</xdr:col>
      <xdr:colOff>403860</xdr:colOff>
      <xdr:row>31</xdr:row>
      <xdr:rowOff>38100</xdr:rowOff>
    </xdr:to>
    <xdr:sp macro="" textlink="">
      <xdr:nvSpPr>
        <xdr:cNvPr id="4" name="TextBox 3">
          <a:extLst>
            <a:ext uri="{FF2B5EF4-FFF2-40B4-BE49-F238E27FC236}">
              <a16:creationId xmlns:a16="http://schemas.microsoft.com/office/drawing/2014/main" id="{DE1DB8DA-315F-4727-B1B6-78BD47E752A5}"/>
            </a:ext>
          </a:extLst>
        </xdr:cNvPr>
        <xdr:cNvSpPr txBox="1"/>
      </xdr:nvSpPr>
      <xdr:spPr>
        <a:xfrm>
          <a:off x="2977662" y="4777154"/>
          <a:ext cx="3356121" cy="101502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Maximum rate</a:t>
          </a:r>
        </a:p>
        <a:p>
          <a:r>
            <a:rPr lang="el-GR" sz="1100" b="0" i="0" u="none" strike="noStrike">
              <a:solidFill>
                <a:schemeClr val="dk1"/>
              </a:solidFill>
              <a:effectLst/>
              <a:latin typeface="+mn-lt"/>
              <a:ea typeface="+mn-ea"/>
              <a:cs typeface="+mn-cs"/>
            </a:rPr>
            <a:t>β</a:t>
          </a:r>
          <a:r>
            <a:rPr lang="el-GR"/>
            <a:t> </a:t>
          </a:r>
          <a:r>
            <a:rPr lang="en-US"/>
            <a:t>is the ratio between heat generation rate and heat removal rate</a:t>
          </a:r>
          <a:endParaRPr lang="en-US" sz="1100" b="0" i="0" u="none" strike="noStrike">
            <a:solidFill>
              <a:schemeClr val="dk1"/>
            </a:solidFill>
            <a:effectLst/>
            <a:latin typeface="+mn-lt"/>
            <a:ea typeface="+mn-ea"/>
            <a:cs typeface="+mn-cs"/>
          </a:endParaRPr>
        </a:p>
        <a:p>
          <a:r>
            <a:rPr lang="el-GR" sz="1100" b="0" i="0">
              <a:solidFill>
                <a:schemeClr val="dk1"/>
              </a:solidFill>
              <a:effectLst/>
              <a:latin typeface="+mn-lt"/>
              <a:ea typeface="+mn-ea"/>
              <a:cs typeface="+mn-cs"/>
            </a:rPr>
            <a:t>β</a:t>
          </a:r>
          <a:r>
            <a:rPr lang="en-US" sz="1100" b="0" i="0">
              <a:solidFill>
                <a:schemeClr val="dk1"/>
              </a:solidFill>
              <a:effectLst/>
              <a:latin typeface="+mn-lt"/>
              <a:ea typeface="+mn-ea"/>
              <a:cs typeface="+mn-cs"/>
            </a:rPr>
            <a:t> &lt;= 1,</a:t>
          </a:r>
          <a:r>
            <a:rPr lang="en-US" sz="1100" b="0" i="0" baseline="0">
              <a:solidFill>
                <a:schemeClr val="dk1"/>
              </a:solidFill>
              <a:effectLst/>
              <a:latin typeface="+mn-lt"/>
              <a:ea typeface="+mn-ea"/>
              <a:cs typeface="+mn-cs"/>
            </a:rPr>
            <a:t> Heat removal is not a concern</a:t>
          </a:r>
        </a:p>
        <a:p>
          <a:r>
            <a:rPr lang="el-GR" sz="1100" b="0" i="0">
              <a:solidFill>
                <a:schemeClr val="dk1"/>
              </a:solidFill>
              <a:effectLst/>
              <a:latin typeface="+mn-lt"/>
              <a:ea typeface="+mn-ea"/>
              <a:cs typeface="+mn-cs"/>
            </a:rPr>
            <a:t>β</a:t>
          </a:r>
          <a:r>
            <a:rPr lang="en-US" sz="1100" b="0" i="0">
              <a:solidFill>
                <a:schemeClr val="dk1"/>
              </a:solidFill>
              <a:effectLst/>
              <a:latin typeface="+mn-lt"/>
              <a:ea typeface="+mn-ea"/>
              <a:cs typeface="+mn-cs"/>
            </a:rPr>
            <a:t> &gt; 1,</a:t>
          </a:r>
          <a:r>
            <a:rPr lang="en-US" sz="1100" b="0" i="0" baseline="0">
              <a:solidFill>
                <a:schemeClr val="dk1"/>
              </a:solidFill>
              <a:effectLst/>
              <a:latin typeface="+mn-lt"/>
              <a:ea typeface="+mn-ea"/>
              <a:cs typeface="+mn-cs"/>
            </a:rPr>
            <a:t> Heat removal has to be looked into</a:t>
          </a:r>
          <a:endParaRPr lang="en-IN" sz="1100" baseline="0"/>
        </a:p>
      </xdr:txBody>
    </xdr:sp>
    <xdr:clientData/>
  </xdr:twoCellAnchor>
  <xdr:twoCellAnchor>
    <xdr:from>
      <xdr:col>12</xdr:col>
      <xdr:colOff>190109</xdr:colOff>
      <xdr:row>14</xdr:row>
      <xdr:rowOff>21884</xdr:rowOff>
    </xdr:from>
    <xdr:to>
      <xdr:col>13</xdr:col>
      <xdr:colOff>3106616</xdr:colOff>
      <xdr:row>27</xdr:row>
      <xdr:rowOff>107462</xdr:rowOff>
    </xdr:to>
    <xdr:sp macro="" textlink="">
      <xdr:nvSpPr>
        <xdr:cNvPr id="7" name="TextBox 6">
          <a:extLst>
            <a:ext uri="{FF2B5EF4-FFF2-40B4-BE49-F238E27FC236}">
              <a16:creationId xmlns:a16="http://schemas.microsoft.com/office/drawing/2014/main" id="{B8D14E43-FF5C-28CC-BA9C-D5958E97D812}"/>
            </a:ext>
          </a:extLst>
        </xdr:cNvPr>
        <xdr:cNvSpPr txBox="1"/>
      </xdr:nvSpPr>
      <xdr:spPr>
        <a:xfrm>
          <a:off x="12890109" y="2620499"/>
          <a:ext cx="5466276" cy="24985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Fully developed laminar flow has constant Nu number independent from the flow rate</a:t>
          </a:r>
        </a:p>
        <a:p>
          <a:r>
            <a:rPr lang="en-IN" sz="1600" b="1"/>
            <a:t>Nu = 3.656</a:t>
          </a:r>
          <a:endParaRPr lang="en-IN" sz="1100"/>
        </a:p>
        <a:p>
          <a:r>
            <a:rPr lang="en-IN" sz="1100" b="0" i="0" u="none" strike="noStrike" baseline="0">
              <a:solidFill>
                <a:schemeClr val="dk1"/>
              </a:solidFill>
              <a:latin typeface="+mn-lt"/>
              <a:ea typeface="+mn-ea"/>
              <a:cs typeface="+mn-cs"/>
            </a:rPr>
            <a:t>The following correlation is valid for the laminar developing flow and transitional regime</a:t>
          </a:r>
        </a:p>
        <a:p>
          <a:endParaRPr lang="en-IN" sz="1100" b="0" i="0" u="none" strike="noStrike" baseline="0">
            <a:solidFill>
              <a:schemeClr val="dk1"/>
            </a:solidFill>
            <a:latin typeface="+mn-lt"/>
            <a:ea typeface="+mn-ea"/>
            <a:cs typeface="+mn-cs"/>
          </a:endParaRPr>
        </a:p>
        <a:p>
          <a:endParaRPr lang="en-IN" sz="1100" b="0" i="0" u="none" strike="noStrike" baseline="0">
            <a:solidFill>
              <a:schemeClr val="dk1"/>
            </a:solidFill>
            <a:latin typeface="+mn-lt"/>
            <a:ea typeface="+mn-ea"/>
            <a:cs typeface="+mn-cs"/>
          </a:endParaRPr>
        </a:p>
        <a:p>
          <a:endParaRPr lang="en-IN" sz="1100" b="0" i="0" u="none" strike="noStrike" baseline="0">
            <a:solidFill>
              <a:schemeClr val="dk1"/>
            </a:solidFill>
            <a:latin typeface="+mn-lt"/>
            <a:ea typeface="+mn-ea"/>
            <a:cs typeface="+mn-cs"/>
          </a:endParaRPr>
        </a:p>
        <a:p>
          <a:endParaRPr lang="en-IN" sz="1100" b="0" i="0" u="none" strike="noStrike" baseline="0">
            <a:solidFill>
              <a:schemeClr val="dk1"/>
            </a:solidFill>
            <a:latin typeface="+mn-lt"/>
            <a:ea typeface="+mn-ea"/>
            <a:cs typeface="+mn-cs"/>
          </a:endParaRPr>
        </a:p>
        <a:p>
          <a:r>
            <a:rPr lang="en-IN" sz="1100" b="0" i="0" u="none" strike="noStrike" baseline="0">
              <a:solidFill>
                <a:schemeClr val="dk1"/>
              </a:solidFill>
              <a:latin typeface="+mn-lt"/>
              <a:ea typeface="+mn-ea"/>
              <a:cs typeface="+mn-cs"/>
            </a:rPr>
            <a:t>For turbulent flow, Baehr and Stephan [34] gave the following correlation valid for Re &gt; 10^4</a:t>
          </a:r>
          <a:endParaRPr lang="en-IN" sz="1100"/>
        </a:p>
      </xdr:txBody>
    </xdr:sp>
    <xdr:clientData/>
  </xdr:twoCellAnchor>
  <xdr:twoCellAnchor editAs="oneCell">
    <xdr:from>
      <xdr:col>12</xdr:col>
      <xdr:colOff>400929</xdr:colOff>
      <xdr:row>18</xdr:row>
      <xdr:rowOff>8989</xdr:rowOff>
    </xdr:from>
    <xdr:to>
      <xdr:col>12</xdr:col>
      <xdr:colOff>2305539</xdr:colOff>
      <xdr:row>20</xdr:row>
      <xdr:rowOff>167038</xdr:rowOff>
    </xdr:to>
    <xdr:pic>
      <xdr:nvPicPr>
        <xdr:cNvPr id="8" name="Picture 7">
          <a:extLst>
            <a:ext uri="{FF2B5EF4-FFF2-40B4-BE49-F238E27FC236}">
              <a16:creationId xmlns:a16="http://schemas.microsoft.com/office/drawing/2014/main" id="{58065752-6658-9CEA-92CE-EE1283789A4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00929" y="3350066"/>
          <a:ext cx="1904610" cy="529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380609</xdr:colOff>
      <xdr:row>22</xdr:row>
      <xdr:rowOff>155527</xdr:rowOff>
    </xdr:from>
    <xdr:to>
      <xdr:col>13</xdr:col>
      <xdr:colOff>1396414</xdr:colOff>
      <xdr:row>26</xdr:row>
      <xdr:rowOff>79326</xdr:rowOff>
    </xdr:to>
    <xdr:pic>
      <xdr:nvPicPr>
        <xdr:cNvPr id="9" name="Picture 8">
          <a:extLst>
            <a:ext uri="{FF2B5EF4-FFF2-40B4-BE49-F238E27FC236}">
              <a16:creationId xmlns:a16="http://schemas.microsoft.com/office/drawing/2014/main" id="{7261738E-0E9D-80B4-4BF3-DF8B9496E78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080609" y="4239065"/>
          <a:ext cx="3565574" cy="6662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996853</xdr:colOff>
      <xdr:row>35</xdr:row>
      <xdr:rowOff>164319</xdr:rowOff>
    </xdr:from>
    <xdr:to>
      <xdr:col>13</xdr:col>
      <xdr:colOff>4067713</xdr:colOff>
      <xdr:row>39</xdr:row>
      <xdr:rowOff>42399</xdr:rowOff>
    </xdr:to>
    <xdr:pic>
      <xdr:nvPicPr>
        <xdr:cNvPr id="11" name="Picture 10">
          <a:extLst>
            <a:ext uri="{FF2B5EF4-FFF2-40B4-BE49-F238E27FC236}">
              <a16:creationId xmlns:a16="http://schemas.microsoft.com/office/drawing/2014/main" id="{73A666FA-7DDB-BC6E-2799-1FF52F20FF9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246622" y="6660857"/>
          <a:ext cx="3070860" cy="6205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267729</xdr:colOff>
      <xdr:row>1</xdr:row>
      <xdr:rowOff>20595</xdr:rowOff>
    </xdr:from>
    <xdr:to>
      <xdr:col>11</xdr:col>
      <xdr:colOff>42510</xdr:colOff>
      <xdr:row>5</xdr:row>
      <xdr:rowOff>149798</xdr:rowOff>
    </xdr:to>
    <xdr:sp macro="" textlink="">
      <xdr:nvSpPr>
        <xdr:cNvPr id="2" name="Rectangle 1">
          <a:extLst>
            <a:ext uri="{FF2B5EF4-FFF2-40B4-BE49-F238E27FC236}">
              <a16:creationId xmlns:a16="http://schemas.microsoft.com/office/drawing/2014/main" id="{0F6ECAD1-FE53-4D02-BB6E-003EBFDAFC81}"/>
            </a:ext>
          </a:extLst>
        </xdr:cNvPr>
        <xdr:cNvSpPr/>
      </xdr:nvSpPr>
      <xdr:spPr>
        <a:xfrm>
          <a:off x="5601729" y="205946"/>
          <a:ext cx="6550403" cy="870609"/>
        </a:xfrm>
        <a:prstGeom prst="rect">
          <a:avLst/>
        </a:prstGeom>
        <a:solidFill>
          <a:schemeClr val="accent1">
            <a:lumMod val="40000"/>
            <a:lumOff val="6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401594</xdr:colOff>
      <xdr:row>1</xdr:row>
      <xdr:rowOff>175054</xdr:rowOff>
    </xdr:from>
    <xdr:to>
      <xdr:col>10</xdr:col>
      <xdr:colOff>3700674</xdr:colOff>
      <xdr:row>4</xdr:row>
      <xdr:rowOff>130697</xdr:rowOff>
    </xdr:to>
    <xdr:sp macro="" textlink="">
      <xdr:nvSpPr>
        <xdr:cNvPr id="5" name="TextBox 4">
          <a:extLst>
            <a:ext uri="{FF2B5EF4-FFF2-40B4-BE49-F238E27FC236}">
              <a16:creationId xmlns:a16="http://schemas.microsoft.com/office/drawing/2014/main" id="{99CBD6BF-9C92-4E15-BD53-2AC2A6E0CFF7}"/>
            </a:ext>
          </a:extLst>
        </xdr:cNvPr>
        <xdr:cNvSpPr txBox="1"/>
      </xdr:nvSpPr>
      <xdr:spPr>
        <a:xfrm>
          <a:off x="6343135" y="360405"/>
          <a:ext cx="5121701" cy="5116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a:t>Heat</a:t>
          </a:r>
          <a:r>
            <a:rPr lang="en-IN" sz="2800" baseline="0"/>
            <a:t> transfer coeff prediction</a:t>
          </a:r>
          <a:endParaRPr lang="en-IN" sz="2800"/>
        </a:p>
      </xdr:txBody>
    </xdr:sp>
    <xdr:clientData/>
  </xdr:twoCellAnchor>
  <xdr:twoCellAnchor editAs="oneCell">
    <xdr:from>
      <xdr:col>14</xdr:col>
      <xdr:colOff>0</xdr:colOff>
      <xdr:row>6</xdr:row>
      <xdr:rowOff>0</xdr:rowOff>
    </xdr:from>
    <xdr:to>
      <xdr:col>14</xdr:col>
      <xdr:colOff>304800</xdr:colOff>
      <xdr:row>7</xdr:row>
      <xdr:rowOff>121920</xdr:rowOff>
    </xdr:to>
    <xdr:sp macro="" textlink="">
      <xdr:nvSpPr>
        <xdr:cNvPr id="6146" name="AutoShape 2">
          <a:extLst>
            <a:ext uri="{FF2B5EF4-FFF2-40B4-BE49-F238E27FC236}">
              <a16:creationId xmlns:a16="http://schemas.microsoft.com/office/drawing/2014/main" id="{2C2AF398-3819-0220-723F-D3F3DCBA0228}"/>
            </a:ext>
          </a:extLst>
        </xdr:cNvPr>
        <xdr:cNvSpPr>
          <a:spLocks noChangeAspect="1" noChangeArrowheads="1"/>
        </xdr:cNvSpPr>
      </xdr:nvSpPr>
      <xdr:spPr bwMode="auto">
        <a:xfrm>
          <a:off x="13952220" y="1097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3</xdr:row>
      <xdr:rowOff>0</xdr:rowOff>
    </xdr:from>
    <xdr:to>
      <xdr:col>14</xdr:col>
      <xdr:colOff>304800</xdr:colOff>
      <xdr:row>4</xdr:row>
      <xdr:rowOff>121920</xdr:rowOff>
    </xdr:to>
    <xdr:sp macro="" textlink="">
      <xdr:nvSpPr>
        <xdr:cNvPr id="6147" name="AutoShape 3">
          <a:extLst>
            <a:ext uri="{FF2B5EF4-FFF2-40B4-BE49-F238E27FC236}">
              <a16:creationId xmlns:a16="http://schemas.microsoft.com/office/drawing/2014/main" id="{E9EC59AA-BE98-E93F-A35A-1EE1A0D809FA}"/>
            </a:ext>
          </a:extLst>
        </xdr:cNvPr>
        <xdr:cNvSpPr>
          <a:spLocks noChangeAspect="1" noChangeArrowheads="1"/>
        </xdr:cNvSpPr>
      </xdr:nvSpPr>
      <xdr:spPr bwMode="auto">
        <a:xfrm>
          <a:off x="13952220" y="548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1074616</xdr:colOff>
      <xdr:row>3</xdr:row>
      <xdr:rowOff>156308</xdr:rowOff>
    </xdr:from>
    <xdr:to>
      <xdr:col>13</xdr:col>
      <xdr:colOff>2207847</xdr:colOff>
      <xdr:row>13</xdr:row>
      <xdr:rowOff>56205</xdr:rowOff>
    </xdr:to>
    <xdr:pic>
      <xdr:nvPicPr>
        <xdr:cNvPr id="6" name="Picture 5">
          <a:extLst>
            <a:ext uri="{FF2B5EF4-FFF2-40B4-BE49-F238E27FC236}">
              <a16:creationId xmlns:a16="http://schemas.microsoft.com/office/drawing/2014/main" id="{A5F27655-451E-7D54-5D6E-CEEF9D2C5376}"/>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774616" y="713154"/>
          <a:ext cx="3683000" cy="17560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107461</xdr:colOff>
      <xdr:row>34</xdr:row>
      <xdr:rowOff>1</xdr:rowOff>
    </xdr:from>
    <xdr:to>
      <xdr:col>9</xdr:col>
      <xdr:colOff>468922</xdr:colOff>
      <xdr:row>46</xdr:row>
      <xdr:rowOff>117230</xdr:rowOff>
    </xdr:to>
    <xdr:sp macro="" textlink="">
      <xdr:nvSpPr>
        <xdr:cNvPr id="10" name="TextBox 9">
          <a:extLst>
            <a:ext uri="{FF2B5EF4-FFF2-40B4-BE49-F238E27FC236}">
              <a16:creationId xmlns:a16="http://schemas.microsoft.com/office/drawing/2014/main" id="{9E3D4846-C223-E5F7-B02B-EAAE5DFB7B6D}"/>
            </a:ext>
          </a:extLst>
        </xdr:cNvPr>
        <xdr:cNvSpPr txBox="1"/>
      </xdr:nvSpPr>
      <xdr:spPr>
        <a:xfrm>
          <a:off x="107461" y="6310924"/>
          <a:ext cx="7502769" cy="2344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atin typeface="Arial Black" panose="020B0A04020102020204" pitchFamily="34" charset="0"/>
            </a:rPr>
            <a:t>References:-</a:t>
          </a:r>
        </a:p>
        <a:p>
          <a:r>
            <a:rPr lang="en-IN" sz="1100">
              <a:latin typeface="Arial Black" panose="020B0A04020102020204" pitchFamily="34" charset="0"/>
            </a:rPr>
            <a:t>1)</a:t>
          </a:r>
          <a:r>
            <a:rPr lang="en-IN" sz="1100" baseline="0">
              <a:latin typeface="Arial Black" panose="020B0A04020102020204" pitchFamily="34" charset="0"/>
            </a:rPr>
            <a:t> Zhang, Jisong; Wang, Kai; Teixeira, Andrew R.; Jensen, Klavs F.; Luo, Guangsheng (2017). Design and Scaling Up of Microchemical Systems: A Review. Annual Review of Chemical and Biomolecular Engineering, 8(1), annurev-chembioeng-060816-101443–. doi:10.1146/annurev-chembioeng-060816-101443 </a:t>
          </a:r>
        </a:p>
        <a:p>
          <a:r>
            <a:rPr lang="en-IN" sz="1100" baseline="0">
              <a:latin typeface="Arial Black" panose="020B0A04020102020204" pitchFamily="34" charset="0"/>
            </a:rPr>
            <a:t>2) </a:t>
          </a:r>
          <a:r>
            <a:rPr lang="en-IN" sz="1100" b="0" i="0">
              <a:solidFill>
                <a:schemeClr val="dk1"/>
              </a:solidFill>
              <a:effectLst/>
              <a:latin typeface="Arial Black" panose="020B0A04020102020204" pitchFamily="34" charset="0"/>
              <a:ea typeface="+mn-ea"/>
              <a:cs typeface="+mn-cs"/>
            </a:rPr>
            <a:t>Norbert Kockmann; Michael Gottsponer; Dominique M. Roberge (2011). </a:t>
          </a:r>
          <a:r>
            <a:rPr lang="en-IN" sz="1100" b="0" i="1">
              <a:solidFill>
                <a:schemeClr val="dk1"/>
              </a:solidFill>
              <a:effectLst/>
              <a:latin typeface="Arial Black" panose="020B0A04020102020204" pitchFamily="34" charset="0"/>
              <a:ea typeface="+mn-ea"/>
              <a:cs typeface="+mn-cs"/>
            </a:rPr>
            <a:t>Scale-up concept of single-channel microreactors from process development to industrial production. , 167(2-3), 718–726. </a:t>
          </a:r>
          <a:r>
            <a:rPr lang="en-IN" sz="1100" b="0" i="0">
              <a:solidFill>
                <a:schemeClr val="dk1"/>
              </a:solidFill>
              <a:effectLst/>
              <a:latin typeface="Arial Black" panose="020B0A04020102020204" pitchFamily="34" charset="0"/>
              <a:ea typeface="+mn-ea"/>
              <a:cs typeface="+mn-cs"/>
            </a:rPr>
            <a:t>doi:10.1016/j.cej.2010.08.089 </a:t>
          </a:r>
        </a:p>
        <a:p>
          <a:r>
            <a:rPr lang="en-IN" sz="1100">
              <a:latin typeface="Arial Black" panose="020B0A04020102020204" pitchFamily="34" charset="0"/>
            </a:rPr>
            <a:t>3) </a:t>
          </a:r>
          <a:r>
            <a:rPr lang="en-IN" sz="1100" b="0" i="0">
              <a:solidFill>
                <a:schemeClr val="dk1"/>
              </a:solidFill>
              <a:effectLst/>
              <a:latin typeface="Arial Black" panose="020B0A04020102020204" pitchFamily="34" charset="0"/>
              <a:ea typeface="+mn-ea"/>
              <a:cs typeface="+mn-cs"/>
            </a:rPr>
            <a:t>Norbert Kockmann; Dominique M. Roberge (2011). </a:t>
          </a:r>
          <a:r>
            <a:rPr lang="en-IN" sz="1100" b="0" i="1">
              <a:solidFill>
                <a:schemeClr val="dk1"/>
              </a:solidFill>
              <a:effectLst/>
              <a:latin typeface="Arial Black" panose="020B0A04020102020204" pitchFamily="34" charset="0"/>
              <a:ea typeface="+mn-ea"/>
              <a:cs typeface="+mn-cs"/>
            </a:rPr>
            <a:t>Scale-up concept for modular microstructured reactors based on mixing, heat transfer, and reactor safety. , 50(10), 1017–1026. </a:t>
          </a:r>
          <a:r>
            <a:rPr lang="en-IN" sz="1100" b="0" i="0">
              <a:solidFill>
                <a:schemeClr val="dk1"/>
              </a:solidFill>
              <a:effectLst/>
              <a:latin typeface="Arial Black" panose="020B0A04020102020204" pitchFamily="34" charset="0"/>
              <a:ea typeface="+mn-ea"/>
              <a:cs typeface="+mn-cs"/>
            </a:rPr>
            <a:t>doi:10.1016/j.cep.2011.05.021</a:t>
          </a:r>
        </a:p>
      </xdr:txBody>
    </xdr:sp>
    <xdr:clientData/>
  </xdr:twoCellAnchor>
  <xdr:twoCellAnchor>
    <xdr:from>
      <xdr:col>10</xdr:col>
      <xdr:colOff>332154</xdr:colOff>
      <xdr:row>42</xdr:row>
      <xdr:rowOff>39078</xdr:rowOff>
    </xdr:from>
    <xdr:to>
      <xdr:col>12</xdr:col>
      <xdr:colOff>214923</xdr:colOff>
      <xdr:row>45</xdr:row>
      <xdr:rowOff>1</xdr:rowOff>
    </xdr:to>
    <xdr:sp macro="" textlink="">
      <xdr:nvSpPr>
        <xdr:cNvPr id="12" name="TextBox 11">
          <a:extLst>
            <a:ext uri="{FF2B5EF4-FFF2-40B4-BE49-F238E27FC236}">
              <a16:creationId xmlns:a16="http://schemas.microsoft.com/office/drawing/2014/main" id="{6FA923DC-2906-610A-3820-CC64197F5958}"/>
            </a:ext>
          </a:extLst>
        </xdr:cNvPr>
        <xdr:cNvSpPr txBox="1"/>
      </xdr:nvSpPr>
      <xdr:spPr>
        <a:xfrm>
          <a:off x="8079154" y="7834924"/>
          <a:ext cx="4835769" cy="51776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I am unable to obtain a correlation for ho</a:t>
          </a:r>
        </a:p>
        <a:p>
          <a:r>
            <a:rPr lang="en-IN" sz="1100"/>
            <a:t>I</a:t>
          </a:r>
          <a:r>
            <a:rPr lang="en-IN" sz="1100" baseline="0"/>
            <a:t> have used mixture properties for prandtl and reynolds number for simplification</a:t>
          </a:r>
        </a:p>
        <a:p>
          <a:endParaRPr lang="en-IN"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6</xdr:col>
      <xdr:colOff>464820</xdr:colOff>
      <xdr:row>9</xdr:row>
      <xdr:rowOff>76200</xdr:rowOff>
    </xdr:from>
    <xdr:to>
      <xdr:col>13</xdr:col>
      <xdr:colOff>39830</xdr:colOff>
      <xdr:row>13</xdr:row>
      <xdr:rowOff>92336</xdr:rowOff>
    </xdr:to>
    <xdr:pic>
      <xdr:nvPicPr>
        <xdr:cNvPr id="2" name="Picture 1">
          <a:extLst>
            <a:ext uri="{FF2B5EF4-FFF2-40B4-BE49-F238E27FC236}">
              <a16:creationId xmlns:a16="http://schemas.microsoft.com/office/drawing/2014/main" id="{152C09B3-E256-4338-8E19-C75B4F513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40040" y="259080"/>
          <a:ext cx="4670612" cy="7476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411480</xdr:colOff>
      <xdr:row>13</xdr:row>
      <xdr:rowOff>114300</xdr:rowOff>
    </xdr:from>
    <xdr:to>
      <xdr:col>13</xdr:col>
      <xdr:colOff>5839</xdr:colOff>
      <xdr:row>16</xdr:row>
      <xdr:rowOff>157330</xdr:rowOff>
    </xdr:to>
    <xdr:pic>
      <xdr:nvPicPr>
        <xdr:cNvPr id="3" name="Picture 2">
          <a:extLst>
            <a:ext uri="{FF2B5EF4-FFF2-40B4-BE49-F238E27FC236}">
              <a16:creationId xmlns:a16="http://schemas.microsoft.com/office/drawing/2014/main" id="{73A67CC7-95FA-4E9E-ADA3-553BE7F756C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886700" y="1028700"/>
          <a:ext cx="4683611" cy="5916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535576</xdr:colOff>
      <xdr:row>20</xdr:row>
      <xdr:rowOff>168729</xdr:rowOff>
    </xdr:from>
    <xdr:to>
      <xdr:col>10</xdr:col>
      <xdr:colOff>302622</xdr:colOff>
      <xdr:row>26</xdr:row>
      <xdr:rowOff>6532</xdr:rowOff>
    </xdr:to>
    <xdr:pic>
      <xdr:nvPicPr>
        <xdr:cNvPr id="4" name="Picture 3">
          <a:extLst>
            <a:ext uri="{FF2B5EF4-FFF2-40B4-BE49-F238E27FC236}">
              <a16:creationId xmlns:a16="http://schemas.microsoft.com/office/drawing/2014/main" id="{E0A9B248-8603-DE85-DC54-9D4D2C03D3F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223862" y="3869872"/>
          <a:ext cx="3032760" cy="9481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10886</xdr:colOff>
      <xdr:row>0</xdr:row>
      <xdr:rowOff>152399</xdr:rowOff>
    </xdr:from>
    <xdr:to>
      <xdr:col>8</xdr:col>
      <xdr:colOff>454403</xdr:colOff>
      <xdr:row>5</xdr:row>
      <xdr:rowOff>97722</xdr:rowOff>
    </xdr:to>
    <xdr:sp macro="" textlink="">
      <xdr:nvSpPr>
        <xdr:cNvPr id="18" name="Rectangle 17">
          <a:extLst>
            <a:ext uri="{FF2B5EF4-FFF2-40B4-BE49-F238E27FC236}">
              <a16:creationId xmlns:a16="http://schemas.microsoft.com/office/drawing/2014/main" id="{E3AEAC29-FFBA-4CFF-9DBA-13C2053E4BB7}"/>
            </a:ext>
          </a:extLst>
        </xdr:cNvPr>
        <xdr:cNvSpPr/>
      </xdr:nvSpPr>
      <xdr:spPr>
        <a:xfrm>
          <a:off x="5638800" y="152399"/>
          <a:ext cx="6550403" cy="870609"/>
        </a:xfrm>
        <a:prstGeom prst="rect">
          <a:avLst/>
        </a:prstGeom>
        <a:solidFill>
          <a:schemeClr val="accent1">
            <a:lumMod val="40000"/>
            <a:lumOff val="6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816429</xdr:colOff>
      <xdr:row>1</xdr:row>
      <xdr:rowOff>97971</xdr:rowOff>
    </xdr:from>
    <xdr:to>
      <xdr:col>7</xdr:col>
      <xdr:colOff>440844</xdr:colOff>
      <xdr:row>4</xdr:row>
      <xdr:rowOff>54496</xdr:rowOff>
    </xdr:to>
    <xdr:sp macro="" textlink="">
      <xdr:nvSpPr>
        <xdr:cNvPr id="19" name="TextBox 18">
          <a:extLst>
            <a:ext uri="{FF2B5EF4-FFF2-40B4-BE49-F238E27FC236}">
              <a16:creationId xmlns:a16="http://schemas.microsoft.com/office/drawing/2014/main" id="{E9912B6F-07C6-4BB0-829C-140AC166D793}"/>
            </a:ext>
          </a:extLst>
        </xdr:cNvPr>
        <xdr:cNvSpPr txBox="1"/>
      </xdr:nvSpPr>
      <xdr:spPr>
        <a:xfrm>
          <a:off x="6444343" y="283028"/>
          <a:ext cx="5121701" cy="5116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baseline="0"/>
            <a:t>Mass transfer coeff prediction</a:t>
          </a:r>
          <a:endParaRPr lang="en-IN" sz="2800"/>
        </a:p>
      </xdr:txBody>
    </xdr:sp>
    <xdr:clientData/>
  </xdr:twoCellAnchor>
  <xdr:twoCellAnchor editAs="oneCell">
    <xdr:from>
      <xdr:col>0</xdr:col>
      <xdr:colOff>2041596</xdr:colOff>
      <xdr:row>47</xdr:row>
      <xdr:rowOff>99439</xdr:rowOff>
    </xdr:from>
    <xdr:to>
      <xdr:col>2</xdr:col>
      <xdr:colOff>623466</xdr:colOff>
      <xdr:row>51</xdr:row>
      <xdr:rowOff>691</xdr:rowOff>
    </xdr:to>
    <xdr:pic>
      <xdr:nvPicPr>
        <xdr:cNvPr id="10" name="Picture 9">
          <a:extLst>
            <a:ext uri="{FF2B5EF4-FFF2-40B4-BE49-F238E27FC236}">
              <a16:creationId xmlns:a16="http://schemas.microsoft.com/office/drawing/2014/main" id="{F76564CF-A1CA-4CE0-AB96-342AF0E62CA2}"/>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41596" y="8694799"/>
          <a:ext cx="3230070" cy="6327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3557940</xdr:colOff>
      <xdr:row>45</xdr:row>
      <xdr:rowOff>143545</xdr:rowOff>
    </xdr:from>
    <xdr:to>
      <xdr:col>2</xdr:col>
      <xdr:colOff>4960020</xdr:colOff>
      <xdr:row>50</xdr:row>
      <xdr:rowOff>104840</xdr:rowOff>
    </xdr:to>
    <xdr:pic>
      <xdr:nvPicPr>
        <xdr:cNvPr id="11" name="Picture 10">
          <a:extLst>
            <a:ext uri="{FF2B5EF4-FFF2-40B4-BE49-F238E27FC236}">
              <a16:creationId xmlns:a16="http://schemas.microsoft.com/office/drawing/2014/main" id="{F5E40753-FBBF-624F-01F3-0B6BB4E2DFC3}"/>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206140" y="8373145"/>
          <a:ext cx="1402080" cy="8756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1552300</xdr:colOff>
      <xdr:row>4</xdr:row>
      <xdr:rowOff>25399</xdr:rowOff>
    </xdr:from>
    <xdr:to>
      <xdr:col>0</xdr:col>
      <xdr:colOff>3412357</xdr:colOff>
      <xdr:row>7</xdr:row>
      <xdr:rowOff>40640</xdr:rowOff>
    </xdr:to>
    <xdr:pic>
      <xdr:nvPicPr>
        <xdr:cNvPr id="12" name="Picture 11">
          <a:extLst>
            <a:ext uri="{FF2B5EF4-FFF2-40B4-BE49-F238E27FC236}">
              <a16:creationId xmlns:a16="http://schemas.microsoft.com/office/drawing/2014/main" id="{4F1F7F1A-409B-5C84-51FA-83E48257711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552300" y="776961"/>
          <a:ext cx="1860057" cy="578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908137</xdr:colOff>
      <xdr:row>30</xdr:row>
      <xdr:rowOff>20878</xdr:rowOff>
    </xdr:from>
    <xdr:to>
      <xdr:col>8</xdr:col>
      <xdr:colOff>187891</xdr:colOff>
      <xdr:row>32</xdr:row>
      <xdr:rowOff>177453</xdr:rowOff>
    </xdr:to>
    <xdr:sp macro="" textlink="">
      <xdr:nvSpPr>
        <xdr:cNvPr id="13" name="TextBox 12">
          <a:extLst>
            <a:ext uri="{FF2B5EF4-FFF2-40B4-BE49-F238E27FC236}">
              <a16:creationId xmlns:a16="http://schemas.microsoft.com/office/drawing/2014/main" id="{B04EE49B-95AE-2A15-46D9-3C1FCE4A10A9}"/>
            </a:ext>
          </a:extLst>
        </xdr:cNvPr>
        <xdr:cNvSpPr txBox="1"/>
      </xdr:nvSpPr>
      <xdr:spPr>
        <a:xfrm>
          <a:off x="9551096" y="5657590"/>
          <a:ext cx="2567836" cy="53235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a:t>Only for</a:t>
          </a:r>
          <a:r>
            <a:rPr lang="en-IN" sz="2000" baseline="0"/>
            <a:t> Corning AFR</a:t>
          </a:r>
        </a:p>
        <a:p>
          <a:endParaRPr lang="en-IN" sz="1100"/>
        </a:p>
      </xdr:txBody>
    </xdr:sp>
    <xdr:clientData/>
  </xdr:twoCellAnchor>
  <xdr:oneCellAnchor>
    <xdr:from>
      <xdr:col>7</xdr:col>
      <xdr:colOff>464820</xdr:colOff>
      <xdr:row>40</xdr:row>
      <xdr:rowOff>45720</xdr:rowOff>
    </xdr:from>
    <xdr:ext cx="2079034" cy="444062"/>
    <xdr:pic>
      <xdr:nvPicPr>
        <xdr:cNvPr id="14" name="Picture 13">
          <a:extLst>
            <a:ext uri="{FF2B5EF4-FFF2-40B4-BE49-F238E27FC236}">
              <a16:creationId xmlns:a16="http://schemas.microsoft.com/office/drawing/2014/main" id="{20335148-A995-4AB3-8510-E06DA78FCDD4}"/>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882640" y="2240280"/>
          <a:ext cx="2079034" cy="444062"/>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579120</xdr:colOff>
      <xdr:row>42</xdr:row>
      <xdr:rowOff>175260</xdr:rowOff>
    </xdr:from>
    <xdr:ext cx="1896154" cy="1004527"/>
    <xdr:pic>
      <xdr:nvPicPr>
        <xdr:cNvPr id="15" name="Picture 14">
          <a:extLst>
            <a:ext uri="{FF2B5EF4-FFF2-40B4-BE49-F238E27FC236}">
              <a16:creationId xmlns:a16="http://schemas.microsoft.com/office/drawing/2014/main" id="{9BAE2E42-3694-47C7-A750-1D55ABDEC039}"/>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996940" y="2735580"/>
          <a:ext cx="1896154" cy="100452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11</xdr:col>
      <xdr:colOff>594360</xdr:colOff>
      <xdr:row>40</xdr:row>
      <xdr:rowOff>0</xdr:rowOff>
    </xdr:from>
    <xdr:ext cx="2113630" cy="451682"/>
    <xdr:pic>
      <xdr:nvPicPr>
        <xdr:cNvPr id="16" name="Picture 15">
          <a:extLst>
            <a:ext uri="{FF2B5EF4-FFF2-40B4-BE49-F238E27FC236}">
              <a16:creationId xmlns:a16="http://schemas.microsoft.com/office/drawing/2014/main" id="{424B44FE-C7D3-4A32-B45F-AD5EC8E10D32}"/>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450580" y="2194560"/>
          <a:ext cx="2113630" cy="451682"/>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11</xdr:col>
      <xdr:colOff>567733</xdr:colOff>
      <xdr:row>42</xdr:row>
      <xdr:rowOff>88529</xdr:rowOff>
    </xdr:from>
    <xdr:ext cx="2083150" cy="605134"/>
    <xdr:pic>
      <xdr:nvPicPr>
        <xdr:cNvPr id="17" name="Picture 16">
          <a:extLst>
            <a:ext uri="{FF2B5EF4-FFF2-40B4-BE49-F238E27FC236}">
              <a16:creationId xmlns:a16="http://schemas.microsoft.com/office/drawing/2014/main" id="{0DA64781-E719-4F92-AD66-3724847A745C}"/>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8479014" y="7640035"/>
          <a:ext cx="2083150" cy="6051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7</xdr:col>
      <xdr:colOff>499241</xdr:colOff>
      <xdr:row>34</xdr:row>
      <xdr:rowOff>52552</xdr:rowOff>
    </xdr:from>
    <xdr:ext cx="2118017" cy="700832"/>
    <xdr:pic>
      <xdr:nvPicPr>
        <xdr:cNvPr id="20" name="Picture 19">
          <a:extLst>
            <a:ext uri="{FF2B5EF4-FFF2-40B4-BE49-F238E27FC236}">
              <a16:creationId xmlns:a16="http://schemas.microsoft.com/office/drawing/2014/main" id="{0C500FCC-B046-44A3-924F-16C05A9BD6E8}"/>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917061" y="1149832"/>
          <a:ext cx="2118017" cy="700832"/>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xdr:col>
      <xdr:colOff>125516</xdr:colOff>
      <xdr:row>9</xdr:row>
      <xdr:rowOff>155139</xdr:rowOff>
    </xdr:from>
    <xdr:to>
      <xdr:col>26</xdr:col>
      <xdr:colOff>560798</xdr:colOff>
      <xdr:row>31</xdr:row>
      <xdr:rowOff>167640</xdr:rowOff>
    </xdr:to>
    <xdr:sp macro="" textlink="">
      <xdr:nvSpPr>
        <xdr:cNvPr id="5" name="TextBox 4">
          <a:extLst>
            <a:ext uri="{FF2B5EF4-FFF2-40B4-BE49-F238E27FC236}">
              <a16:creationId xmlns:a16="http://schemas.microsoft.com/office/drawing/2014/main" id="{F9975F97-85E0-11E4-08E5-AE5A406D075C}"/>
            </a:ext>
          </a:extLst>
        </xdr:cNvPr>
        <xdr:cNvSpPr txBox="1"/>
      </xdr:nvSpPr>
      <xdr:spPr>
        <a:xfrm>
          <a:off x="19922276" y="1801059"/>
          <a:ext cx="8360082" cy="403586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atin typeface="Arial Black" panose="020B0A04020102020204" pitchFamily="34" charset="0"/>
            </a:rPr>
            <a:t>References:-</a:t>
          </a:r>
        </a:p>
        <a:p>
          <a:pPr marL="0" marR="0" lvl="0" indent="0" defTabSz="914400" eaLnBrk="1" fontAlgn="auto" latinLnBrk="0" hangingPunct="1">
            <a:lnSpc>
              <a:spcPct val="100000"/>
            </a:lnSpc>
            <a:spcBef>
              <a:spcPts val="0"/>
            </a:spcBef>
            <a:spcAft>
              <a:spcPts val="0"/>
            </a:spcAft>
            <a:buClrTx/>
            <a:buSzTx/>
            <a:buFontTx/>
            <a:buNone/>
            <a:tabLst/>
            <a:defRPr/>
          </a:pPr>
          <a:r>
            <a:rPr lang="en-IN" sz="1100">
              <a:solidFill>
                <a:schemeClr val="dk1"/>
              </a:solidFill>
              <a:effectLst/>
              <a:latin typeface="Arial Black" panose="020B0A04020102020204" pitchFamily="34" charset="0"/>
              <a:ea typeface="+mn-ea"/>
              <a:cs typeface="+mn-cs"/>
            </a:rPr>
            <a:t>1)</a:t>
          </a:r>
          <a:r>
            <a:rPr lang="en-IN" sz="1100" baseline="0">
              <a:solidFill>
                <a:schemeClr val="dk1"/>
              </a:solidFill>
              <a:effectLst/>
              <a:latin typeface="Arial Black" panose="020B0A04020102020204" pitchFamily="34" charset="0"/>
              <a:ea typeface="+mn-ea"/>
              <a:cs typeface="+mn-cs"/>
            </a:rPr>
            <a:t> Zhang, Jisong; Wang, Kai; Teixeira, Andrew R.; Jensen, Klavs F.; Luo, Guangsheng (2017). Design and Scaling Up of Microchemical Systems: A Review. Annual Review of Chemical and Biomolecular Engineering, 8(1), annurev-chembioeng-060816-101443–. doi:10.1146/annurev-chembioeng-060816-101443 </a:t>
          </a:r>
          <a:endParaRPr lang="en-IN" sz="1100" baseline="0">
            <a:latin typeface="Arial Black" panose="020B0A04020102020204" pitchFamily="34" charset="0"/>
          </a:endParaRPr>
        </a:p>
        <a:p>
          <a:r>
            <a:rPr lang="en-IN" sz="1100" baseline="0">
              <a:solidFill>
                <a:schemeClr val="dk1"/>
              </a:solidFill>
              <a:effectLst/>
              <a:latin typeface="Arial Black" panose="020B0A04020102020204" pitchFamily="34" charset="0"/>
              <a:ea typeface="+mn-ea"/>
              <a:cs typeface="+mn-cs"/>
            </a:rPr>
            <a:t>2) </a:t>
          </a:r>
          <a:r>
            <a:rPr lang="en-IN" sz="1100" b="0" i="0">
              <a:solidFill>
                <a:schemeClr val="dk1"/>
              </a:solidFill>
              <a:effectLst/>
              <a:latin typeface="Arial Black" panose="020B0A04020102020204" pitchFamily="34" charset="0"/>
              <a:ea typeface="+mn-ea"/>
              <a:cs typeface="+mn-cs"/>
            </a:rPr>
            <a:t>Norbert Kockmann; Michael Gottsponer; Dominique M. Roberge (2011). </a:t>
          </a:r>
          <a:r>
            <a:rPr lang="en-IN" sz="1100" b="0" i="1">
              <a:solidFill>
                <a:schemeClr val="dk1"/>
              </a:solidFill>
              <a:effectLst/>
              <a:latin typeface="Arial Black" panose="020B0A04020102020204" pitchFamily="34" charset="0"/>
              <a:ea typeface="+mn-ea"/>
              <a:cs typeface="+mn-cs"/>
            </a:rPr>
            <a:t>Scale-up concept of single-channel microreactors from process development to industrial production. , 167(2-3), 718–726. </a:t>
          </a:r>
          <a:r>
            <a:rPr lang="en-IN" sz="1100" b="0" i="0">
              <a:solidFill>
                <a:schemeClr val="dk1"/>
              </a:solidFill>
              <a:effectLst/>
              <a:latin typeface="Arial Black" panose="020B0A04020102020204" pitchFamily="34" charset="0"/>
              <a:ea typeface="+mn-ea"/>
              <a:cs typeface="+mn-cs"/>
            </a:rPr>
            <a:t>doi:10.1016/j.cej.2010.08.089 </a:t>
          </a:r>
          <a:endParaRPr lang="en-IN">
            <a:effectLst/>
            <a:latin typeface="Arial Black" panose="020B0A04020102020204" pitchFamily="34" charset="0"/>
          </a:endParaRPr>
        </a:p>
        <a:p>
          <a:r>
            <a:rPr lang="en-IN" sz="1100">
              <a:solidFill>
                <a:schemeClr val="dk1"/>
              </a:solidFill>
              <a:effectLst/>
              <a:latin typeface="Arial Black" panose="020B0A04020102020204" pitchFamily="34" charset="0"/>
              <a:ea typeface="+mn-ea"/>
              <a:cs typeface="+mn-cs"/>
            </a:rPr>
            <a:t>3) </a:t>
          </a:r>
          <a:r>
            <a:rPr lang="en-IN" sz="1100" b="0" i="0">
              <a:solidFill>
                <a:schemeClr val="dk1"/>
              </a:solidFill>
              <a:effectLst/>
              <a:latin typeface="Arial Black" panose="020B0A04020102020204" pitchFamily="34" charset="0"/>
              <a:ea typeface="+mn-ea"/>
              <a:cs typeface="+mn-cs"/>
            </a:rPr>
            <a:t>Norbert Kockmann; Dominique M. Roberge (2011). </a:t>
          </a:r>
          <a:r>
            <a:rPr lang="en-IN" sz="1100" b="0" i="1">
              <a:solidFill>
                <a:schemeClr val="dk1"/>
              </a:solidFill>
              <a:effectLst/>
              <a:latin typeface="Arial Black" panose="020B0A04020102020204" pitchFamily="34" charset="0"/>
              <a:ea typeface="+mn-ea"/>
              <a:cs typeface="+mn-cs"/>
            </a:rPr>
            <a:t>Scale-up concept for modular microstructured reactors based on mixing, heat transfer, and reactor safety. , 50(10), 1017–1026. </a:t>
          </a:r>
          <a:r>
            <a:rPr lang="en-IN" sz="1100" b="0" i="0">
              <a:solidFill>
                <a:schemeClr val="dk1"/>
              </a:solidFill>
              <a:effectLst/>
              <a:latin typeface="Arial Black" panose="020B0A04020102020204" pitchFamily="34" charset="0"/>
              <a:ea typeface="+mn-ea"/>
              <a:cs typeface="+mn-cs"/>
            </a:rPr>
            <a:t>doi:10.1016/j.cep.2011.05.021</a:t>
          </a:r>
        </a:p>
        <a:p>
          <a:r>
            <a:rPr lang="en-IN" sz="1100" b="0" i="0">
              <a:solidFill>
                <a:schemeClr val="dk1"/>
              </a:solidFill>
              <a:effectLst/>
              <a:latin typeface="Arial Black" panose="020B0A04020102020204" pitchFamily="34" charset="0"/>
              <a:ea typeface="+mn-ea"/>
              <a:cs typeface="+mn-cs"/>
            </a:rPr>
            <a:t>4) Sitaraman, Ramalingam; Ibrahim, S. H.; Kuloor, N. R. (1963). </a:t>
          </a:r>
          <a:r>
            <a:rPr lang="en-IN" sz="1100" b="0" i="1">
              <a:solidFill>
                <a:schemeClr val="dk1"/>
              </a:solidFill>
              <a:effectLst/>
              <a:latin typeface="Arial Black" panose="020B0A04020102020204" pitchFamily="34" charset="0"/>
              <a:ea typeface="+mn-ea"/>
              <a:cs typeface="+mn-cs"/>
            </a:rPr>
            <a:t>A Generalized Equation for Diffusion in Liquids.. Journal of Chemical &amp; Engineering Data, 8(2), 198–201. </a:t>
          </a:r>
          <a:r>
            <a:rPr lang="en-IN" sz="1100" b="0" i="0">
              <a:solidFill>
                <a:schemeClr val="dk1"/>
              </a:solidFill>
              <a:effectLst/>
              <a:latin typeface="Arial Black" panose="020B0A04020102020204" pitchFamily="34" charset="0"/>
              <a:ea typeface="+mn-ea"/>
              <a:cs typeface="+mn-cs"/>
            </a:rPr>
            <a:t>doi:10.1021/je60017a017 </a:t>
          </a:r>
        </a:p>
        <a:p>
          <a:r>
            <a:rPr lang="en-IN" sz="1100" b="0" i="0">
              <a:solidFill>
                <a:schemeClr val="dk1"/>
              </a:solidFill>
              <a:effectLst/>
              <a:latin typeface="Arial Black" panose="020B0A04020102020204" pitchFamily="34" charset="0"/>
              <a:ea typeface="+mn-ea"/>
              <a:cs typeface="+mn-cs"/>
            </a:rPr>
            <a:t>5) DÍAZ, MARIO; VEGA, AURELIO; COCA, JOSÉ (1987). </a:t>
          </a:r>
          <a:r>
            <a:rPr lang="en-IN" sz="1100" b="0" i="1">
              <a:solidFill>
                <a:schemeClr val="dk1"/>
              </a:solidFill>
              <a:effectLst/>
              <a:latin typeface="Arial Black" panose="020B0A04020102020204" pitchFamily="34" charset="0"/>
              <a:ea typeface="+mn-ea"/>
              <a:cs typeface="+mn-cs"/>
            </a:rPr>
            <a:t>CORRELATION FOR THE ESTIMATION OF GAS-LIQUID DIFFUSIVITY. Chemical Engineering Communications, 52(4-6), 271–281. </a:t>
          </a:r>
          <a:r>
            <a:rPr lang="en-IN" sz="1100" b="0" i="0">
              <a:solidFill>
                <a:schemeClr val="dk1"/>
              </a:solidFill>
              <a:effectLst/>
              <a:latin typeface="Arial Black" panose="020B0A04020102020204" pitchFamily="34" charset="0"/>
              <a:ea typeface="+mn-ea"/>
              <a:cs typeface="+mn-cs"/>
            </a:rPr>
            <a:t>doi:10.1080/00986448708911872 </a:t>
          </a:r>
        </a:p>
        <a:p>
          <a:r>
            <a:rPr lang="en-IN" sz="1100" b="0" i="0">
              <a:solidFill>
                <a:schemeClr val="dk1"/>
              </a:solidFill>
              <a:effectLst/>
              <a:latin typeface="Arial Black" panose="020B0A04020102020204" pitchFamily="34" charset="0"/>
              <a:ea typeface="+mn-ea"/>
              <a:cs typeface="+mn-cs"/>
            </a:rPr>
            <a:t>6) O. Barlay Ergu; O.N. Sara; S. Yapıcı; M.E. Arzutug (2009). </a:t>
          </a:r>
          <a:r>
            <a:rPr lang="en-IN" sz="1100" b="0" i="1">
              <a:solidFill>
                <a:schemeClr val="dk1"/>
              </a:solidFill>
              <a:effectLst/>
              <a:latin typeface="Arial Black" panose="020B0A04020102020204" pitchFamily="34" charset="0"/>
              <a:ea typeface="+mn-ea"/>
              <a:cs typeface="+mn-cs"/>
            </a:rPr>
            <a:t>Pressure drop and point mass transfer in a rectangular microchannel. , 36(6), 618–623. </a:t>
          </a:r>
          <a:r>
            <a:rPr lang="en-IN" sz="1100" b="0" i="0">
              <a:solidFill>
                <a:schemeClr val="dk1"/>
              </a:solidFill>
              <a:effectLst/>
              <a:latin typeface="Arial Black" panose="020B0A04020102020204" pitchFamily="34" charset="0"/>
              <a:ea typeface="+mn-ea"/>
              <a:cs typeface="+mn-cs"/>
            </a:rPr>
            <a:t>doi:10.1016/j.icheatmasstransfer.2009.03.015 </a:t>
          </a:r>
        </a:p>
        <a:p>
          <a:pPr rtl="0"/>
          <a:r>
            <a:rPr lang="en-IN" sz="1100" b="0" i="0">
              <a:solidFill>
                <a:schemeClr val="dk1"/>
              </a:solidFill>
              <a:effectLst/>
              <a:latin typeface="Arial Black" panose="020B0A04020102020204" pitchFamily="34" charset="0"/>
              <a:ea typeface="+mn-ea"/>
              <a:cs typeface="+mn-cs"/>
            </a:rPr>
            <a:t>7) </a:t>
          </a:r>
          <a:r>
            <a:rPr lang="en-IN" sz="1100" b="0" i="0" baseline="0">
              <a:solidFill>
                <a:schemeClr val="dk1"/>
              </a:solidFill>
              <a:effectLst/>
              <a:latin typeface="Arial Black" panose="020B0A04020102020204" pitchFamily="34" charset="0"/>
              <a:ea typeface="+mn-ea"/>
              <a:cs typeface="+mn-cs"/>
            </a:rPr>
            <a:t>Nieves-Remacha, Maria Jose, Amol A. Kulkarni, and Klavs F. Jensen. “Gas–Liquid Flow and Mass Transfer in an Advanced-Flow Reactor.” Ind. Eng. Chem. Res. 52, no. 26 (July 3, 2013): 8996–9010.</a:t>
          </a:r>
          <a:endParaRPr lang="en-IN">
            <a:effectLst/>
            <a:latin typeface="Arial Black" panose="020B0A04020102020204" pitchFamily="34" charset="0"/>
          </a:endParaRPr>
        </a:p>
        <a:p>
          <a:endParaRPr lang="en-IN">
            <a:effectLst/>
          </a:endParaRPr>
        </a:p>
        <a:p>
          <a:endParaRPr lang="en-IN"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190500</xdr:colOff>
      <xdr:row>8</xdr:row>
      <xdr:rowOff>38100</xdr:rowOff>
    </xdr:from>
    <xdr:to>
      <xdr:col>5</xdr:col>
      <xdr:colOff>365760</xdr:colOff>
      <xdr:row>10</xdr:row>
      <xdr:rowOff>144780</xdr:rowOff>
    </xdr:to>
    <xdr:sp macro="" textlink="">
      <xdr:nvSpPr>
        <xdr:cNvPr id="2" name="TextBox 1">
          <a:extLst>
            <a:ext uri="{FF2B5EF4-FFF2-40B4-BE49-F238E27FC236}">
              <a16:creationId xmlns:a16="http://schemas.microsoft.com/office/drawing/2014/main" id="{4A7C951D-54D3-597A-81B8-06DB8D6F9F21}"/>
            </a:ext>
          </a:extLst>
        </xdr:cNvPr>
        <xdr:cNvSpPr txBox="1"/>
      </xdr:nvSpPr>
      <xdr:spPr>
        <a:xfrm>
          <a:off x="2804160" y="1501140"/>
          <a:ext cx="2697480" cy="4724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Da&lt;1, kinetic reaction-controlled system</a:t>
          </a:r>
        </a:p>
        <a:p>
          <a:r>
            <a:rPr lang="en-IN" sz="1100"/>
            <a:t>Da&gt;1, Mass transfer-controlled</a:t>
          </a:r>
          <a:r>
            <a:rPr lang="en-IN" sz="1100" baseline="0"/>
            <a:t> system</a:t>
          </a:r>
        </a:p>
        <a:p>
          <a:r>
            <a:rPr lang="en-IN" sz="1100"/>
            <a:t> </a:t>
          </a:r>
        </a:p>
      </xdr:txBody>
    </xdr:sp>
    <xdr:clientData/>
  </xdr:twoCellAnchor>
  <xdr:twoCellAnchor>
    <xdr:from>
      <xdr:col>2</xdr:col>
      <xdr:colOff>350520</xdr:colOff>
      <xdr:row>0</xdr:row>
      <xdr:rowOff>99060</xdr:rowOff>
    </xdr:from>
    <xdr:to>
      <xdr:col>11</xdr:col>
      <xdr:colOff>571500</xdr:colOff>
      <xdr:row>5</xdr:row>
      <xdr:rowOff>53340</xdr:rowOff>
    </xdr:to>
    <xdr:sp macro="" textlink="">
      <xdr:nvSpPr>
        <xdr:cNvPr id="3" name="Rectangle 2">
          <a:extLst>
            <a:ext uri="{FF2B5EF4-FFF2-40B4-BE49-F238E27FC236}">
              <a16:creationId xmlns:a16="http://schemas.microsoft.com/office/drawing/2014/main" id="{BCCB0106-35B9-4A5B-BA6F-C65B024EE261}"/>
            </a:ext>
          </a:extLst>
        </xdr:cNvPr>
        <xdr:cNvSpPr/>
      </xdr:nvSpPr>
      <xdr:spPr>
        <a:xfrm>
          <a:off x="2964180" y="99060"/>
          <a:ext cx="6400800" cy="868680"/>
        </a:xfrm>
        <a:prstGeom prst="rect">
          <a:avLst/>
        </a:prstGeom>
        <a:solidFill>
          <a:schemeClr val="accent1">
            <a:lumMod val="40000"/>
            <a:lumOff val="6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358140</xdr:colOff>
      <xdr:row>1</xdr:row>
      <xdr:rowOff>45720</xdr:rowOff>
    </xdr:from>
    <xdr:to>
      <xdr:col>10</xdr:col>
      <xdr:colOff>365760</xdr:colOff>
      <xdr:row>4</xdr:row>
      <xdr:rowOff>7620</xdr:rowOff>
    </xdr:to>
    <xdr:sp macro="" textlink="">
      <xdr:nvSpPr>
        <xdr:cNvPr id="4" name="TextBox 3">
          <a:extLst>
            <a:ext uri="{FF2B5EF4-FFF2-40B4-BE49-F238E27FC236}">
              <a16:creationId xmlns:a16="http://schemas.microsoft.com/office/drawing/2014/main" id="{9E02A893-B437-415A-B866-3521AECF0204}"/>
            </a:ext>
          </a:extLst>
        </xdr:cNvPr>
        <xdr:cNvSpPr txBox="1"/>
      </xdr:nvSpPr>
      <xdr:spPr>
        <a:xfrm>
          <a:off x="3581400" y="228600"/>
          <a:ext cx="4968240" cy="5105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800"/>
            <a:t>Process</a:t>
          </a:r>
          <a:r>
            <a:rPr lang="en-IN" sz="2800" baseline="0"/>
            <a:t> development strategies</a:t>
          </a:r>
        </a:p>
      </xdr:txBody>
    </xdr:sp>
    <xdr:clientData/>
  </xdr:twoCellAnchor>
  <xdr:twoCellAnchor editAs="oneCell">
    <xdr:from>
      <xdr:col>2</xdr:col>
      <xdr:colOff>213361</xdr:colOff>
      <xdr:row>12</xdr:row>
      <xdr:rowOff>144780</xdr:rowOff>
    </xdr:from>
    <xdr:to>
      <xdr:col>7</xdr:col>
      <xdr:colOff>137161</xdr:colOff>
      <xdr:row>19</xdr:row>
      <xdr:rowOff>68580</xdr:rowOff>
    </xdr:to>
    <xdr:pic>
      <xdr:nvPicPr>
        <xdr:cNvPr id="5" name="Graphic 4">
          <a:extLst>
            <a:ext uri="{FF2B5EF4-FFF2-40B4-BE49-F238E27FC236}">
              <a16:creationId xmlns:a16="http://schemas.microsoft.com/office/drawing/2014/main" id="{DDA24BDD-03A3-4E3E-91DB-ECF7BCF3EDB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827021" y="2339340"/>
          <a:ext cx="3665220" cy="1203960"/>
        </a:xfrm>
        <a:prstGeom prst="rect">
          <a:avLst/>
        </a:prstGeom>
      </xdr:spPr>
    </xdr:pic>
    <xdr:clientData/>
  </xdr:twoCellAnchor>
  <xdr:twoCellAnchor editAs="oneCell">
    <xdr:from>
      <xdr:col>2</xdr:col>
      <xdr:colOff>152400</xdr:colOff>
      <xdr:row>19</xdr:row>
      <xdr:rowOff>179368</xdr:rowOff>
    </xdr:from>
    <xdr:to>
      <xdr:col>8</xdr:col>
      <xdr:colOff>579120</xdr:colOff>
      <xdr:row>33</xdr:row>
      <xdr:rowOff>144780</xdr:rowOff>
    </xdr:to>
    <xdr:pic>
      <xdr:nvPicPr>
        <xdr:cNvPr id="6" name="Picture 5">
          <a:extLst>
            <a:ext uri="{FF2B5EF4-FFF2-40B4-BE49-F238E27FC236}">
              <a16:creationId xmlns:a16="http://schemas.microsoft.com/office/drawing/2014/main" id="{B13BA323-E2B8-496C-BFF8-86658FB6A503}"/>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766060" y="3654088"/>
          <a:ext cx="4777740" cy="25257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601980</xdr:colOff>
      <xdr:row>22</xdr:row>
      <xdr:rowOff>68579</xdr:rowOff>
    </xdr:from>
    <xdr:to>
      <xdr:col>18</xdr:col>
      <xdr:colOff>60960</xdr:colOff>
      <xdr:row>27</xdr:row>
      <xdr:rowOff>108857</xdr:rowOff>
    </xdr:to>
    <xdr:sp macro="" textlink="">
      <xdr:nvSpPr>
        <xdr:cNvPr id="7" name="TextBox 6">
          <a:extLst>
            <a:ext uri="{FF2B5EF4-FFF2-40B4-BE49-F238E27FC236}">
              <a16:creationId xmlns:a16="http://schemas.microsoft.com/office/drawing/2014/main" id="{D7999700-8A3B-6E92-A7F5-B57483C5F48E}"/>
            </a:ext>
          </a:extLst>
        </xdr:cNvPr>
        <xdr:cNvSpPr txBox="1"/>
      </xdr:nvSpPr>
      <xdr:spPr>
        <a:xfrm>
          <a:off x="7598525" y="3987436"/>
          <a:ext cx="5594565" cy="9309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Regime 1 -</a:t>
          </a:r>
          <a:r>
            <a:rPr lang="en-IN" sz="1100" baseline="0"/>
            <a:t> Liquid flowrate, Temperature, Conc of A and B</a:t>
          </a:r>
        </a:p>
        <a:p>
          <a:r>
            <a:rPr lang="en-IN" sz="1100" baseline="0"/>
            <a:t>Regime-2 - Gas holdup, Flowrates of reactants, Mixers in-between,  Conc of A</a:t>
          </a:r>
        </a:p>
        <a:p>
          <a:r>
            <a:rPr lang="en-IN" sz="1100" baseline="0"/>
            <a:t>Regime-3 - Conc of A and B, Temperature</a:t>
          </a:r>
        </a:p>
        <a:p>
          <a:pPr marL="0" marR="0" lvl="0" indent="0" defTabSz="914400" eaLnBrk="1" fontAlgn="auto" latinLnBrk="0" hangingPunct="1">
            <a:lnSpc>
              <a:spcPct val="100000"/>
            </a:lnSpc>
            <a:spcBef>
              <a:spcPts val="0"/>
            </a:spcBef>
            <a:spcAft>
              <a:spcPts val="0"/>
            </a:spcAft>
            <a:buClrTx/>
            <a:buSzTx/>
            <a:buFontTx/>
            <a:buNone/>
            <a:tabLst/>
            <a:defRPr/>
          </a:pPr>
          <a:r>
            <a:rPr lang="en-IN" sz="1100" baseline="0"/>
            <a:t>Regime-4 - </a:t>
          </a:r>
          <a:r>
            <a:rPr lang="en-IN" sz="1100" baseline="0">
              <a:solidFill>
                <a:schemeClr val="dk1"/>
              </a:solidFill>
              <a:effectLst/>
              <a:latin typeface="+mn-lt"/>
              <a:ea typeface="+mn-ea"/>
              <a:cs typeface="+mn-cs"/>
            </a:rPr>
            <a:t>Gas holdup, Flowrates of reactants, Mixers in-between,  Conc of B, Temperature</a:t>
          </a:r>
          <a:endParaRPr lang="en-IN">
            <a:effectLst/>
          </a:endParaRPr>
        </a:p>
        <a:p>
          <a:endParaRPr lang="en-IN" sz="1100"/>
        </a:p>
      </xdr:txBody>
    </xdr:sp>
    <xdr:clientData/>
  </xdr:twoCellAnchor>
  <xdr:twoCellAnchor>
    <xdr:from>
      <xdr:col>0</xdr:col>
      <xdr:colOff>99060</xdr:colOff>
      <xdr:row>36</xdr:row>
      <xdr:rowOff>106680</xdr:rowOff>
    </xdr:from>
    <xdr:to>
      <xdr:col>7</xdr:col>
      <xdr:colOff>373380</xdr:colOff>
      <xdr:row>44</xdr:row>
      <xdr:rowOff>38100</xdr:rowOff>
    </xdr:to>
    <xdr:sp macro="" textlink="">
      <xdr:nvSpPr>
        <xdr:cNvPr id="8" name="TextBox 7">
          <a:extLst>
            <a:ext uri="{FF2B5EF4-FFF2-40B4-BE49-F238E27FC236}">
              <a16:creationId xmlns:a16="http://schemas.microsoft.com/office/drawing/2014/main" id="{60C52D39-D7AD-6D40-85A7-661D206F6580}"/>
            </a:ext>
          </a:extLst>
        </xdr:cNvPr>
        <xdr:cNvSpPr txBox="1"/>
      </xdr:nvSpPr>
      <xdr:spPr>
        <a:xfrm>
          <a:off x="99060" y="6690360"/>
          <a:ext cx="6629400" cy="13944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latin typeface="Arial Black" panose="020B0A04020102020204" pitchFamily="34" charset="0"/>
            </a:rPr>
            <a:t>References:-</a:t>
          </a:r>
        </a:p>
        <a:p>
          <a:r>
            <a:rPr lang="en-IN" sz="1100">
              <a:latin typeface="Arial Black" panose="020B0A04020102020204" pitchFamily="34" charset="0"/>
            </a:rPr>
            <a:t>1)</a:t>
          </a:r>
          <a:r>
            <a:rPr lang="en-IN" sz="1100" baseline="0">
              <a:latin typeface="Arial Black" panose="020B0A04020102020204" pitchFamily="34" charset="0"/>
            </a:rPr>
            <a:t> </a:t>
          </a:r>
          <a:r>
            <a:rPr lang="en-IN" sz="1100" b="0" i="0">
              <a:solidFill>
                <a:schemeClr val="dk1"/>
              </a:solidFill>
              <a:effectLst/>
              <a:latin typeface="Arial Black" panose="020B0A04020102020204" pitchFamily="34" charset="0"/>
              <a:ea typeface="+mn-ea"/>
              <a:cs typeface="+mn-cs"/>
            </a:rPr>
            <a:t>S. Hatta, Technological Reports of Tôhoku University, 10, 613-622 (1932).</a:t>
          </a:r>
        </a:p>
        <a:p>
          <a:pPr marL="0" marR="0" lvl="0" indent="0" defTabSz="914400" eaLnBrk="1" fontAlgn="auto" latinLnBrk="0" hangingPunct="1">
            <a:lnSpc>
              <a:spcPct val="100000"/>
            </a:lnSpc>
            <a:spcBef>
              <a:spcPts val="0"/>
            </a:spcBef>
            <a:spcAft>
              <a:spcPts val="0"/>
            </a:spcAft>
            <a:buClrTx/>
            <a:buSzTx/>
            <a:buFontTx/>
            <a:buNone/>
            <a:tabLst/>
            <a:defRPr/>
          </a:pPr>
          <a:r>
            <a:rPr lang="en-IN" sz="1100" b="0" i="0">
              <a:solidFill>
                <a:schemeClr val="dk1"/>
              </a:solidFill>
              <a:effectLst/>
              <a:latin typeface="Arial Black" panose="020B0A04020102020204" pitchFamily="34" charset="0"/>
              <a:ea typeface="+mn-ea"/>
              <a:cs typeface="+mn-cs"/>
            </a:rPr>
            <a:t>2) </a:t>
          </a:r>
          <a:r>
            <a:rPr lang="en-IN" sz="1100" baseline="0">
              <a:solidFill>
                <a:schemeClr val="dk1"/>
              </a:solidFill>
              <a:effectLst/>
              <a:latin typeface="Arial Black" panose="020B0A04020102020204" pitchFamily="34" charset="0"/>
              <a:ea typeface="+mn-ea"/>
              <a:cs typeface="+mn-cs"/>
            </a:rPr>
            <a:t>Zhang, Jisong; Wang, Kai; Teixeira, Andrew R.; Jensen, Klavs F.; Luo, Guangsheng (2017). Design and Scaling Up of Microchemical Systems: A Review. Annual Review of Chemical and Biomolecular Engineering, 8(1), annurev-chembioeng-060816-101443–. doi:10.1146/annurev-chembioeng-060816-101443 </a:t>
          </a:r>
          <a:endParaRPr lang="en-IN">
            <a:effectLst/>
            <a:latin typeface="Arial Black" panose="020B0A04020102020204" pitchFamily="34" charset="0"/>
          </a:endParaRPr>
        </a:p>
        <a:p>
          <a:endParaRPr lang="en-IN"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17</xdr:col>
      <xdr:colOff>191544</xdr:colOff>
      <xdr:row>0</xdr:row>
      <xdr:rowOff>133990</xdr:rowOff>
    </xdr:from>
    <xdr:to>
      <xdr:col>24</xdr:col>
      <xdr:colOff>128970</xdr:colOff>
      <xdr:row>4</xdr:row>
      <xdr:rowOff>149230</xdr:rowOff>
    </xdr:to>
    <xdr:sp macro="" textlink="">
      <xdr:nvSpPr>
        <xdr:cNvPr id="2" name="TextBox 1">
          <a:extLst>
            <a:ext uri="{FF2B5EF4-FFF2-40B4-BE49-F238E27FC236}">
              <a16:creationId xmlns:a16="http://schemas.microsoft.com/office/drawing/2014/main" id="{D64343B6-0452-1E1A-CEE8-C5D3169457FC}"/>
            </a:ext>
          </a:extLst>
        </xdr:cNvPr>
        <xdr:cNvSpPr txBox="1"/>
      </xdr:nvSpPr>
      <xdr:spPr>
        <a:xfrm>
          <a:off x="11816277" y="133990"/>
          <a:ext cx="4204626" cy="7603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Firstly, w</a:t>
          </a:r>
          <a:r>
            <a:rPr lang="en-IN" sz="1100" baseline="0"/>
            <a:t>e would have to identify whether the system is mass-transfer controlled or reaction-rate controlled. Then, accordingly we use a model to determine the concentration vs time.</a:t>
          </a:r>
          <a:endParaRPr lang="en-IN" sz="1100"/>
        </a:p>
      </xdr:txBody>
    </xdr:sp>
    <xdr:clientData/>
  </xdr:twoCellAnchor>
  <xdr:twoCellAnchor>
    <xdr:from>
      <xdr:col>9</xdr:col>
      <xdr:colOff>466770</xdr:colOff>
      <xdr:row>0</xdr:row>
      <xdr:rowOff>0</xdr:rowOff>
    </xdr:from>
    <xdr:to>
      <xdr:col>17</xdr:col>
      <xdr:colOff>160197</xdr:colOff>
      <xdr:row>15</xdr:row>
      <xdr:rowOff>0</xdr:rowOff>
    </xdr:to>
    <xdr:graphicFrame macro="">
      <xdr:nvGraphicFramePr>
        <xdr:cNvPr id="3" name="Chart 2">
          <a:extLst>
            <a:ext uri="{FF2B5EF4-FFF2-40B4-BE49-F238E27FC236}">
              <a16:creationId xmlns:a16="http://schemas.microsoft.com/office/drawing/2014/main" id="{CCEF2C60-AB72-F100-5745-3BA5C4CC78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440189</xdr:colOff>
      <xdr:row>15</xdr:row>
      <xdr:rowOff>8949</xdr:rowOff>
    </xdr:from>
    <xdr:to>
      <xdr:col>17</xdr:col>
      <xdr:colOff>133616</xdr:colOff>
      <xdr:row>30</xdr:row>
      <xdr:rowOff>8949</xdr:rowOff>
    </xdr:to>
    <xdr:graphicFrame macro="">
      <xdr:nvGraphicFramePr>
        <xdr:cNvPr id="4" name="Chart 3">
          <a:extLst>
            <a:ext uri="{FF2B5EF4-FFF2-40B4-BE49-F238E27FC236}">
              <a16:creationId xmlns:a16="http://schemas.microsoft.com/office/drawing/2014/main" id="{9C1D8B58-50D2-0E72-CFA3-C7FF37750C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440266</xdr:colOff>
      <xdr:row>5</xdr:row>
      <xdr:rowOff>93134</xdr:rowOff>
    </xdr:from>
    <xdr:to>
      <xdr:col>24</xdr:col>
      <xdr:colOff>135466</xdr:colOff>
      <xdr:row>15</xdr:row>
      <xdr:rowOff>76200</xdr:rowOff>
    </xdr:to>
    <xdr:pic>
      <xdr:nvPicPr>
        <xdr:cNvPr id="11" name="Picture 10">
          <a:extLst>
            <a:ext uri="{FF2B5EF4-FFF2-40B4-BE49-F238E27FC236}">
              <a16:creationId xmlns:a16="http://schemas.microsoft.com/office/drawing/2014/main" id="{D1949E5E-215A-AD01-AFA9-130624F74EB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124266" y="1024467"/>
          <a:ext cx="3962400" cy="1896533"/>
        </a:xfrm>
        <a:prstGeom prst="rect">
          <a:avLst/>
        </a:prstGeom>
      </xdr:spPr>
    </xdr:pic>
    <xdr:clientData/>
  </xdr:twoCellAnchor>
  <xdr:twoCellAnchor editAs="oneCell">
    <xdr:from>
      <xdr:col>17</xdr:col>
      <xdr:colOff>440266</xdr:colOff>
      <xdr:row>15</xdr:row>
      <xdr:rowOff>93133</xdr:rowOff>
    </xdr:from>
    <xdr:to>
      <xdr:col>24</xdr:col>
      <xdr:colOff>143933</xdr:colOff>
      <xdr:row>28</xdr:row>
      <xdr:rowOff>160866</xdr:rowOff>
    </xdr:to>
    <xdr:pic>
      <xdr:nvPicPr>
        <xdr:cNvPr id="13" name="Picture 12">
          <a:extLst>
            <a:ext uri="{FF2B5EF4-FFF2-40B4-BE49-F238E27FC236}">
              <a16:creationId xmlns:a16="http://schemas.microsoft.com/office/drawing/2014/main" id="{3C4B6767-9426-D8AB-0BC7-74F9D908912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2124266" y="2937933"/>
          <a:ext cx="3970867" cy="2489200"/>
        </a:xfrm>
        <a:prstGeom prst="rect">
          <a:avLst/>
        </a:prstGeom>
      </xdr:spPr>
    </xdr:pic>
    <xdr:clientData/>
  </xdr:twoCellAnchor>
  <xdr:twoCellAnchor>
    <xdr:from>
      <xdr:col>3</xdr:col>
      <xdr:colOff>161925</xdr:colOff>
      <xdr:row>0</xdr:row>
      <xdr:rowOff>0</xdr:rowOff>
    </xdr:from>
    <xdr:to>
      <xdr:col>9</xdr:col>
      <xdr:colOff>285750</xdr:colOff>
      <xdr:row>5</xdr:row>
      <xdr:rowOff>104775</xdr:rowOff>
    </xdr:to>
    <xdr:sp macro="" textlink="">
      <xdr:nvSpPr>
        <xdr:cNvPr id="5" name="TextBox 4">
          <a:extLst>
            <a:ext uri="{FF2B5EF4-FFF2-40B4-BE49-F238E27FC236}">
              <a16:creationId xmlns:a16="http://schemas.microsoft.com/office/drawing/2014/main" id="{D0110B90-73BD-EFAF-2F01-EA9DFD0F0A12}"/>
            </a:ext>
          </a:extLst>
        </xdr:cNvPr>
        <xdr:cNvSpPr txBox="1"/>
      </xdr:nvSpPr>
      <xdr:spPr>
        <a:xfrm>
          <a:off x="3333750" y="0"/>
          <a:ext cx="3971925"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t>MDEA - CO2 reaction</a:t>
          </a:r>
        </a:p>
        <a:p>
          <a:pPr marL="0" marR="0" lvl="0" indent="0" defTabSz="914400" eaLnBrk="1" fontAlgn="auto" latinLnBrk="0" hangingPunct="1">
            <a:lnSpc>
              <a:spcPct val="100000"/>
            </a:lnSpc>
            <a:spcBef>
              <a:spcPts val="0"/>
            </a:spcBef>
            <a:spcAft>
              <a:spcPts val="0"/>
            </a:spcAft>
            <a:buClrTx/>
            <a:buSzTx/>
            <a:buFontTx/>
            <a:buNone/>
            <a:tabLst/>
            <a:defRPr/>
          </a:pPr>
          <a:r>
            <a:rPr lang="en-IN" sz="1100"/>
            <a:t>Reference:-  </a:t>
          </a:r>
          <a:r>
            <a:rPr lang="en-IN"/>
            <a:t>Zhang, J., Teixeira, A. R., Zhang, H., &amp; Jensen, K. F. (2020). Determination of fast gas–liquid reaction kinetics in flow. </a:t>
          </a:r>
          <a:r>
            <a:rPr lang="en-IN" i="1"/>
            <a:t>Reaction Chemistry &amp; Engineering</a:t>
          </a:r>
          <a:r>
            <a:rPr lang="en-IN"/>
            <a:t>, </a:t>
          </a:r>
          <a:r>
            <a:rPr lang="en-IN" i="1"/>
            <a:t>5</a:t>
          </a:r>
          <a:r>
            <a:rPr lang="en-IN"/>
            <a:t>(1), 51–57. https://doi.org/10.1039/C9RE00390H</a:t>
          </a:r>
        </a:p>
        <a:p>
          <a:endParaRPr lang="en-IN"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281940</xdr:colOff>
      <xdr:row>1</xdr:row>
      <xdr:rowOff>91440</xdr:rowOff>
    </xdr:from>
    <xdr:to>
      <xdr:col>7</xdr:col>
      <xdr:colOff>160020</xdr:colOff>
      <xdr:row>22</xdr:row>
      <xdr:rowOff>139831</xdr:rowOff>
    </xdr:to>
    <xdr:pic>
      <xdr:nvPicPr>
        <xdr:cNvPr id="2" name="Picture 1">
          <a:extLst>
            <a:ext uri="{FF2B5EF4-FFF2-40B4-BE49-F238E27FC236}">
              <a16:creationId xmlns:a16="http://schemas.microsoft.com/office/drawing/2014/main" id="{252AF977-1617-69EB-F6EF-2A3049BC37ED}"/>
            </a:ext>
          </a:extLst>
        </xdr:cNvPr>
        <xdr:cNvPicPr>
          <a:picLocks noChangeAspect="1"/>
        </xdr:cNvPicPr>
      </xdr:nvPicPr>
      <xdr:blipFill>
        <a:blip xmlns:r="http://schemas.openxmlformats.org/officeDocument/2006/relationships" r:embed="rId1"/>
        <a:stretch>
          <a:fillRect/>
        </a:stretch>
      </xdr:blipFill>
      <xdr:spPr>
        <a:xfrm>
          <a:off x="281940" y="274320"/>
          <a:ext cx="4145280" cy="3888871"/>
        </a:xfrm>
        <a:prstGeom prst="rect">
          <a:avLst/>
        </a:prstGeom>
      </xdr:spPr>
    </xdr:pic>
    <xdr:clientData/>
  </xdr:twoCellAnchor>
  <xdr:twoCellAnchor editAs="oneCell">
    <xdr:from>
      <xdr:col>8</xdr:col>
      <xdr:colOff>441960</xdr:colOff>
      <xdr:row>2</xdr:row>
      <xdr:rowOff>22860</xdr:rowOff>
    </xdr:from>
    <xdr:to>
      <xdr:col>16</xdr:col>
      <xdr:colOff>486410</xdr:colOff>
      <xdr:row>22</xdr:row>
      <xdr:rowOff>114935</xdr:rowOff>
    </xdr:to>
    <xdr:pic>
      <xdr:nvPicPr>
        <xdr:cNvPr id="3" name="Picture 2">
          <a:extLst>
            <a:ext uri="{FF2B5EF4-FFF2-40B4-BE49-F238E27FC236}">
              <a16:creationId xmlns:a16="http://schemas.microsoft.com/office/drawing/2014/main" id="{FFECA106-091F-C419-484E-EBDB3DFAF35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8760" y="388620"/>
          <a:ext cx="4921250" cy="3749675"/>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Veliy\Desktop\Research%20internships\Zoetis\Flow%20reactors\Reaction%20kinetics%20and%20Enthalpy%20studies\Trial1_Adiabatic%20cal_02%20Aug%202023.xlsx" TargetMode="External"/><Relationship Id="rId1" Type="http://schemas.openxmlformats.org/officeDocument/2006/relationships/externalLinkPath" Target="/Users/Veliy/Desktop/Research%20internships/Zoetis/Flow%20reactors/Reaction%20kinetics%20and%20Enthalpy%20studies/Trial1_Adiabatic%20cal_02%20Aug%20202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easured values"/>
      <sheetName val="Recipe"/>
      <sheetName val="First order fitting"/>
    </sheetNames>
    <sheetDataSet>
      <sheetData sheetId="0">
        <row r="650">
          <cell r="H650">
            <v>24.996500000000001</v>
          </cell>
        </row>
        <row r="651">
          <cell r="H651">
            <v>25.006599999999999</v>
          </cell>
        </row>
        <row r="652">
          <cell r="H652">
            <v>25.015999999999998</v>
          </cell>
        </row>
        <row r="653">
          <cell r="H653">
            <v>25.024699999999999</v>
          </cell>
        </row>
        <row r="654">
          <cell r="H654">
            <v>25.033799999999999</v>
          </cell>
        </row>
        <row r="655">
          <cell r="H655">
            <v>25.041799999999999</v>
          </cell>
        </row>
        <row r="656">
          <cell r="H656">
            <v>25.049499999999998</v>
          </cell>
        </row>
        <row r="657">
          <cell r="H657">
            <v>25.057099999999998</v>
          </cell>
        </row>
        <row r="658">
          <cell r="H658">
            <v>25.064800000000002</v>
          </cell>
        </row>
        <row r="659">
          <cell r="H659">
            <v>25.0718</v>
          </cell>
        </row>
        <row r="660">
          <cell r="H660">
            <v>25.0792</v>
          </cell>
        </row>
        <row r="661">
          <cell r="H661">
            <v>25.086500000000001</v>
          </cell>
        </row>
        <row r="662">
          <cell r="H662">
            <v>25.0943</v>
          </cell>
        </row>
        <row r="663">
          <cell r="H663">
            <v>25.101400000000002</v>
          </cell>
        </row>
        <row r="664">
          <cell r="H664">
            <v>25.108799999999999</v>
          </cell>
        </row>
        <row r="665">
          <cell r="H665">
            <v>25.116700000000002</v>
          </cell>
        </row>
        <row r="666">
          <cell r="H666">
            <v>25.124099999999999</v>
          </cell>
        </row>
        <row r="667">
          <cell r="H667">
            <v>25.131799999999998</v>
          </cell>
        </row>
        <row r="668">
          <cell r="H668">
            <v>25.138999999999999</v>
          </cell>
        </row>
        <row r="669">
          <cell r="H669">
            <v>25.1463</v>
          </cell>
        </row>
        <row r="670">
          <cell r="H670">
            <v>25.152899999999999</v>
          </cell>
        </row>
        <row r="671">
          <cell r="H671">
            <v>25.16</v>
          </cell>
        </row>
        <row r="672">
          <cell r="H672">
            <v>25.166399999999999</v>
          </cell>
        </row>
        <row r="673">
          <cell r="H673">
            <v>25.172799999999999</v>
          </cell>
        </row>
        <row r="674">
          <cell r="H674">
            <v>25.179300000000001</v>
          </cell>
        </row>
        <row r="675">
          <cell r="H675">
            <v>25.185300000000002</v>
          </cell>
        </row>
        <row r="676">
          <cell r="H676">
            <v>25.191800000000001</v>
          </cell>
        </row>
        <row r="677">
          <cell r="H677">
            <v>25.1982</v>
          </cell>
        </row>
        <row r="678">
          <cell r="H678">
            <v>25.2042</v>
          </cell>
        </row>
        <row r="679">
          <cell r="H679">
            <v>25.210100000000001</v>
          </cell>
        </row>
        <row r="680">
          <cell r="H680">
            <v>25.2165</v>
          </cell>
        </row>
        <row r="681">
          <cell r="H681">
            <v>25.222799999999999</v>
          </cell>
        </row>
        <row r="682">
          <cell r="H682">
            <v>25.2288</v>
          </cell>
        </row>
        <row r="683">
          <cell r="H683">
            <v>25.2346</v>
          </cell>
        </row>
        <row r="684">
          <cell r="H684">
            <v>25.240500000000001</v>
          </cell>
        </row>
        <row r="685">
          <cell r="H685">
            <v>25.246500000000001</v>
          </cell>
        </row>
        <row r="686">
          <cell r="H686">
            <v>25.252700000000001</v>
          </cell>
        </row>
        <row r="687">
          <cell r="H687">
            <v>25.259</v>
          </cell>
        </row>
        <row r="688">
          <cell r="H688">
            <v>25.2652</v>
          </cell>
        </row>
        <row r="689">
          <cell r="H689">
            <v>25.2713</v>
          </cell>
        </row>
        <row r="690">
          <cell r="H690">
            <v>25.2773</v>
          </cell>
        </row>
        <row r="691">
          <cell r="H691">
            <v>25.283300000000001</v>
          </cell>
        </row>
        <row r="692">
          <cell r="H692">
            <v>25.289400000000001</v>
          </cell>
        </row>
        <row r="693">
          <cell r="H693">
            <v>25.2958</v>
          </cell>
        </row>
        <row r="694">
          <cell r="H694">
            <v>25.300799999999999</v>
          </cell>
        </row>
        <row r="695">
          <cell r="H695">
            <v>25.306899999999999</v>
          </cell>
        </row>
        <row r="696">
          <cell r="H696">
            <v>25.3125</v>
          </cell>
        </row>
        <row r="697">
          <cell r="H697">
            <v>25.3186</v>
          </cell>
        </row>
        <row r="698">
          <cell r="H698">
            <v>25.323799999999999</v>
          </cell>
        </row>
        <row r="699">
          <cell r="H699">
            <v>25.3294</v>
          </cell>
        </row>
        <row r="700">
          <cell r="H700">
            <v>25.334900000000001</v>
          </cell>
        </row>
        <row r="701">
          <cell r="H701">
            <v>25.340900000000001</v>
          </cell>
        </row>
        <row r="702">
          <cell r="H702">
            <v>25.346499999999999</v>
          </cell>
        </row>
        <row r="703">
          <cell r="H703">
            <v>25.3522</v>
          </cell>
        </row>
        <row r="704">
          <cell r="H704">
            <v>25.357600000000001</v>
          </cell>
        </row>
        <row r="705">
          <cell r="H705">
            <v>25.363</v>
          </cell>
        </row>
        <row r="706">
          <cell r="H706">
            <v>25.3689</v>
          </cell>
        </row>
        <row r="707">
          <cell r="H707">
            <v>25.374700000000001</v>
          </cell>
        </row>
        <row r="708">
          <cell r="H708">
            <v>25.380299999999998</v>
          </cell>
        </row>
        <row r="709">
          <cell r="H709">
            <v>25.3856</v>
          </cell>
        </row>
        <row r="710">
          <cell r="H710">
            <v>25.391200000000001</v>
          </cell>
        </row>
        <row r="711">
          <cell r="H711">
            <v>25.396699999999999</v>
          </cell>
        </row>
        <row r="712">
          <cell r="H712">
            <v>25.402100000000001</v>
          </cell>
        </row>
        <row r="713">
          <cell r="H713">
            <v>25.407699999999998</v>
          </cell>
        </row>
        <row r="714">
          <cell r="H714">
            <v>25.4132</v>
          </cell>
        </row>
        <row r="715">
          <cell r="H715">
            <v>25.418600000000001</v>
          </cell>
        </row>
        <row r="716">
          <cell r="H716">
            <v>25.424199999999999</v>
          </cell>
        </row>
        <row r="717">
          <cell r="H717">
            <v>25.4297</v>
          </cell>
        </row>
        <row r="718">
          <cell r="H718">
            <v>25.435099999999998</v>
          </cell>
        </row>
        <row r="719">
          <cell r="H719">
            <v>25.440300000000001</v>
          </cell>
        </row>
        <row r="720">
          <cell r="H720">
            <v>25.446000000000002</v>
          </cell>
        </row>
        <row r="721">
          <cell r="H721">
            <v>25.4512</v>
          </cell>
        </row>
        <row r="722">
          <cell r="H722">
            <v>25.457000000000001</v>
          </cell>
        </row>
        <row r="723">
          <cell r="H723">
            <v>25.462700000000002</v>
          </cell>
        </row>
        <row r="724">
          <cell r="H724">
            <v>25.4681</v>
          </cell>
        </row>
        <row r="725">
          <cell r="H725">
            <v>25.473700000000001</v>
          </cell>
        </row>
        <row r="726">
          <cell r="H726">
            <v>25.479199999999999</v>
          </cell>
        </row>
        <row r="727">
          <cell r="H727">
            <v>25.4846</v>
          </cell>
        </row>
        <row r="728">
          <cell r="H728">
            <v>25.489599999999999</v>
          </cell>
        </row>
        <row r="729">
          <cell r="H729">
            <v>25.495100000000001</v>
          </cell>
        </row>
        <row r="730">
          <cell r="H730">
            <v>25.500699999999998</v>
          </cell>
        </row>
        <row r="731">
          <cell r="H731">
            <v>25.505700000000001</v>
          </cell>
        </row>
        <row r="732">
          <cell r="H732">
            <v>25.511600000000001</v>
          </cell>
        </row>
        <row r="733">
          <cell r="H733">
            <v>25.5168</v>
          </cell>
        </row>
        <row r="734">
          <cell r="H734">
            <v>25.522200000000002</v>
          </cell>
        </row>
        <row r="735">
          <cell r="H735">
            <v>25.5275</v>
          </cell>
        </row>
        <row r="736">
          <cell r="H736">
            <v>25.533300000000001</v>
          </cell>
        </row>
        <row r="737">
          <cell r="H737">
            <v>25.5383</v>
          </cell>
        </row>
        <row r="738">
          <cell r="H738">
            <v>25.544</v>
          </cell>
        </row>
        <row r="739">
          <cell r="H739">
            <v>25.549199999999999</v>
          </cell>
        </row>
        <row r="740">
          <cell r="H740">
            <v>25.5549</v>
          </cell>
        </row>
        <row r="741">
          <cell r="H741">
            <v>25.560300000000002</v>
          </cell>
        </row>
        <row r="742">
          <cell r="H742">
            <v>25.5655</v>
          </cell>
        </row>
        <row r="743">
          <cell r="H743">
            <v>25.571200000000001</v>
          </cell>
        </row>
        <row r="744">
          <cell r="H744">
            <v>25.576599999999999</v>
          </cell>
        </row>
        <row r="745">
          <cell r="H745">
            <v>25.581800000000001</v>
          </cell>
        </row>
        <row r="746">
          <cell r="H746">
            <v>25.587499999999999</v>
          </cell>
        </row>
        <row r="747">
          <cell r="H747">
            <v>25.5929</v>
          </cell>
        </row>
        <row r="748">
          <cell r="H748">
            <v>25.598099999999999</v>
          </cell>
        </row>
        <row r="749">
          <cell r="H749">
            <v>25.603400000000001</v>
          </cell>
        </row>
        <row r="750">
          <cell r="H750">
            <v>25.609000000000002</v>
          </cell>
        </row>
        <row r="751">
          <cell r="H751">
            <v>25.6142</v>
          </cell>
        </row>
        <row r="752">
          <cell r="H752">
            <v>25.620100000000001</v>
          </cell>
        </row>
        <row r="753">
          <cell r="H753">
            <v>25.625499999999999</v>
          </cell>
        </row>
        <row r="754">
          <cell r="H754">
            <v>25.6309</v>
          </cell>
        </row>
        <row r="755">
          <cell r="H755">
            <v>25.636399999999998</v>
          </cell>
        </row>
        <row r="756">
          <cell r="H756">
            <v>25.641200000000001</v>
          </cell>
        </row>
        <row r="757">
          <cell r="H757">
            <v>25.646999999999998</v>
          </cell>
        </row>
        <row r="758">
          <cell r="H758">
            <v>25.652100000000001</v>
          </cell>
        </row>
        <row r="759">
          <cell r="H759">
            <v>25.657699999999998</v>
          </cell>
        </row>
        <row r="760">
          <cell r="H760">
            <v>25.662700000000001</v>
          </cell>
        </row>
        <row r="761">
          <cell r="H761">
            <v>25.668399999999998</v>
          </cell>
        </row>
        <row r="762">
          <cell r="H762">
            <v>25.6736</v>
          </cell>
        </row>
        <row r="763">
          <cell r="H763">
            <v>25.679400000000001</v>
          </cell>
        </row>
        <row r="764">
          <cell r="H764">
            <v>25.6843</v>
          </cell>
        </row>
        <row r="765">
          <cell r="H765">
            <v>25.689900000000002</v>
          </cell>
        </row>
        <row r="766">
          <cell r="H766">
            <v>25.6953</v>
          </cell>
        </row>
        <row r="767">
          <cell r="H767">
            <v>25.700600000000001</v>
          </cell>
        </row>
        <row r="768">
          <cell r="H768">
            <v>25.706</v>
          </cell>
        </row>
        <row r="769">
          <cell r="H769">
            <v>25.711400000000001</v>
          </cell>
        </row>
        <row r="770">
          <cell r="H770">
            <v>25.716899999999999</v>
          </cell>
        </row>
        <row r="771">
          <cell r="H771">
            <v>25.722100000000001</v>
          </cell>
        </row>
        <row r="772">
          <cell r="H772">
            <v>25.727699999999999</v>
          </cell>
        </row>
        <row r="773">
          <cell r="H773">
            <v>25.7332</v>
          </cell>
        </row>
        <row r="774">
          <cell r="H774">
            <v>25.738600000000002</v>
          </cell>
        </row>
        <row r="775">
          <cell r="H775">
            <v>25.744</v>
          </cell>
        </row>
        <row r="776">
          <cell r="H776">
            <v>25.749099999999999</v>
          </cell>
        </row>
        <row r="777">
          <cell r="H777">
            <v>25.7547</v>
          </cell>
        </row>
        <row r="778">
          <cell r="H778">
            <v>25.759899999999998</v>
          </cell>
        </row>
        <row r="779">
          <cell r="H779">
            <v>25.7654</v>
          </cell>
        </row>
        <row r="780">
          <cell r="H780">
            <v>25.770800000000001</v>
          </cell>
        </row>
        <row r="781">
          <cell r="H781">
            <v>25.776199999999999</v>
          </cell>
        </row>
        <row r="782">
          <cell r="H782">
            <v>25.781700000000001</v>
          </cell>
        </row>
        <row r="783">
          <cell r="H783">
            <v>25.787099999999999</v>
          </cell>
        </row>
        <row r="784">
          <cell r="H784">
            <v>25.7926</v>
          </cell>
        </row>
        <row r="785">
          <cell r="H785">
            <v>25.797999999999998</v>
          </cell>
        </row>
        <row r="786">
          <cell r="H786">
            <v>25.8032</v>
          </cell>
        </row>
        <row r="787">
          <cell r="H787">
            <v>25.808700000000002</v>
          </cell>
        </row>
        <row r="788">
          <cell r="H788">
            <v>25.814299999999999</v>
          </cell>
        </row>
        <row r="789">
          <cell r="H789">
            <v>25.819500000000001</v>
          </cell>
        </row>
        <row r="790">
          <cell r="H790">
            <v>25.824400000000001</v>
          </cell>
        </row>
        <row r="791">
          <cell r="H791">
            <v>25.830200000000001</v>
          </cell>
        </row>
        <row r="792">
          <cell r="H792">
            <v>25.835599999999999</v>
          </cell>
        </row>
        <row r="793">
          <cell r="H793">
            <v>25.840699999999998</v>
          </cell>
        </row>
        <row r="794">
          <cell r="H794">
            <v>25.8461</v>
          </cell>
        </row>
        <row r="795">
          <cell r="H795">
            <v>25.851700000000001</v>
          </cell>
        </row>
        <row r="796">
          <cell r="H796">
            <v>25.8568</v>
          </cell>
        </row>
        <row r="797">
          <cell r="H797">
            <v>25.862200000000001</v>
          </cell>
        </row>
        <row r="798">
          <cell r="H798">
            <v>25.867799999999999</v>
          </cell>
        </row>
        <row r="799">
          <cell r="H799">
            <v>25.8733</v>
          </cell>
        </row>
        <row r="800">
          <cell r="H800">
            <v>25.878299999999999</v>
          </cell>
        </row>
        <row r="801">
          <cell r="H801">
            <v>25.883900000000001</v>
          </cell>
        </row>
        <row r="802">
          <cell r="H802">
            <v>25.889199999999999</v>
          </cell>
        </row>
        <row r="803">
          <cell r="H803">
            <v>25.894400000000001</v>
          </cell>
        </row>
        <row r="804">
          <cell r="H804">
            <v>25.899799999999999</v>
          </cell>
        </row>
        <row r="805">
          <cell r="H805">
            <v>25.905100000000001</v>
          </cell>
        </row>
        <row r="806">
          <cell r="H806">
            <v>25.910499999999999</v>
          </cell>
        </row>
        <row r="807">
          <cell r="H807">
            <v>25.915299999999998</v>
          </cell>
        </row>
        <row r="808">
          <cell r="H808">
            <v>25.921199999999999</v>
          </cell>
        </row>
        <row r="809">
          <cell r="H809">
            <v>25.926400000000001</v>
          </cell>
        </row>
        <row r="810">
          <cell r="H810">
            <v>25.931799999999999</v>
          </cell>
        </row>
        <row r="811">
          <cell r="H811">
            <v>25.9373</v>
          </cell>
        </row>
        <row r="812">
          <cell r="H812">
            <v>25.942499999999999</v>
          </cell>
        </row>
        <row r="813">
          <cell r="H813">
            <v>25.9481</v>
          </cell>
        </row>
        <row r="814">
          <cell r="H814">
            <v>25.953199999999999</v>
          </cell>
        </row>
        <row r="815">
          <cell r="H815">
            <v>25.9588</v>
          </cell>
        </row>
        <row r="816">
          <cell r="H816">
            <v>25.963999999999999</v>
          </cell>
        </row>
        <row r="817">
          <cell r="H817">
            <v>25.9693</v>
          </cell>
        </row>
        <row r="818">
          <cell r="H818">
            <v>25.974499999999999</v>
          </cell>
        </row>
        <row r="819">
          <cell r="H819">
            <v>25.979900000000001</v>
          </cell>
        </row>
        <row r="820">
          <cell r="H820">
            <v>25.985199999999999</v>
          </cell>
        </row>
        <row r="821">
          <cell r="H821">
            <v>25.990600000000001</v>
          </cell>
        </row>
        <row r="822">
          <cell r="H822">
            <v>25.995799999999999</v>
          </cell>
        </row>
        <row r="823">
          <cell r="H823">
            <v>26.001100000000001</v>
          </cell>
        </row>
        <row r="824">
          <cell r="H824">
            <v>26.006699999999999</v>
          </cell>
        </row>
        <row r="825">
          <cell r="H825">
            <v>26.011900000000001</v>
          </cell>
        </row>
        <row r="826">
          <cell r="H826">
            <v>26.017199999999999</v>
          </cell>
        </row>
        <row r="827">
          <cell r="H827">
            <v>26.022400000000001</v>
          </cell>
        </row>
        <row r="828">
          <cell r="H828">
            <v>26.027799999999999</v>
          </cell>
        </row>
        <row r="829">
          <cell r="H829">
            <v>26.0335</v>
          </cell>
        </row>
        <row r="830">
          <cell r="H830">
            <v>26.038499999999999</v>
          </cell>
        </row>
        <row r="831">
          <cell r="H831">
            <v>26.043900000000001</v>
          </cell>
        </row>
        <row r="832">
          <cell r="H832">
            <v>26.048999999999999</v>
          </cell>
        </row>
        <row r="833">
          <cell r="H833">
            <v>26.0548</v>
          </cell>
        </row>
        <row r="834">
          <cell r="H834">
            <v>26.06</v>
          </cell>
        </row>
        <row r="835">
          <cell r="H835">
            <v>26.065100000000001</v>
          </cell>
        </row>
        <row r="836">
          <cell r="H836">
            <v>26.070499999999999</v>
          </cell>
        </row>
        <row r="837">
          <cell r="H837">
            <v>26.075299999999999</v>
          </cell>
        </row>
        <row r="838">
          <cell r="H838">
            <v>26.0808</v>
          </cell>
        </row>
        <row r="839">
          <cell r="H839">
            <v>26.085999999999999</v>
          </cell>
        </row>
        <row r="840">
          <cell r="H840">
            <v>26.0914</v>
          </cell>
        </row>
        <row r="841">
          <cell r="H841">
            <v>26.096900000000002</v>
          </cell>
        </row>
        <row r="842">
          <cell r="H842">
            <v>26.101900000000001</v>
          </cell>
        </row>
        <row r="843">
          <cell r="H843">
            <v>26.107299999999999</v>
          </cell>
        </row>
        <row r="844">
          <cell r="H844">
            <v>26.1128</v>
          </cell>
        </row>
        <row r="845">
          <cell r="H845">
            <v>26.117599999999999</v>
          </cell>
        </row>
        <row r="846">
          <cell r="H846">
            <v>26.123000000000001</v>
          </cell>
        </row>
        <row r="847">
          <cell r="H847">
            <v>26.128299999999999</v>
          </cell>
        </row>
        <row r="848">
          <cell r="H848">
            <v>26.133700000000001</v>
          </cell>
        </row>
        <row r="849">
          <cell r="H849">
            <v>26.138500000000001</v>
          </cell>
        </row>
        <row r="850">
          <cell r="H850">
            <v>26.144200000000001</v>
          </cell>
        </row>
        <row r="851">
          <cell r="H851">
            <v>26.149000000000001</v>
          </cell>
        </row>
        <row r="852">
          <cell r="H852">
            <v>26.154199999999999</v>
          </cell>
        </row>
        <row r="853">
          <cell r="H853">
            <v>26.1599</v>
          </cell>
        </row>
        <row r="854">
          <cell r="H854">
            <v>26.165099999999999</v>
          </cell>
        </row>
        <row r="855">
          <cell r="H855">
            <v>26.170100000000001</v>
          </cell>
        </row>
        <row r="856">
          <cell r="H856">
            <v>26.175599999999999</v>
          </cell>
        </row>
        <row r="857">
          <cell r="H857">
            <v>26.180599999999998</v>
          </cell>
        </row>
        <row r="858">
          <cell r="H858">
            <v>26.185400000000001</v>
          </cell>
        </row>
        <row r="859">
          <cell r="H859">
            <v>26.191099999999999</v>
          </cell>
        </row>
        <row r="860">
          <cell r="H860">
            <v>26.196300000000001</v>
          </cell>
        </row>
        <row r="861">
          <cell r="H861">
            <v>26.201699999999999</v>
          </cell>
        </row>
        <row r="862">
          <cell r="H862">
            <v>26.207000000000001</v>
          </cell>
        </row>
        <row r="863">
          <cell r="H863">
            <v>26.212199999999999</v>
          </cell>
        </row>
        <row r="864">
          <cell r="H864">
            <v>26.217199999999998</v>
          </cell>
        </row>
        <row r="865">
          <cell r="H865">
            <v>26.2225</v>
          </cell>
        </row>
        <row r="866">
          <cell r="H866">
            <v>26.227499999999999</v>
          </cell>
        </row>
        <row r="867">
          <cell r="H867">
            <v>26.232900000000001</v>
          </cell>
        </row>
        <row r="868">
          <cell r="H868">
            <v>26.238</v>
          </cell>
        </row>
        <row r="869">
          <cell r="H869">
            <v>26.243400000000001</v>
          </cell>
        </row>
        <row r="870">
          <cell r="H870">
            <v>26.2486</v>
          </cell>
        </row>
        <row r="871">
          <cell r="H871">
            <v>26.253499999999999</v>
          </cell>
        </row>
        <row r="872">
          <cell r="H872">
            <v>26.2591</v>
          </cell>
        </row>
        <row r="873">
          <cell r="H873">
            <v>26.264099999999999</v>
          </cell>
        </row>
        <row r="874">
          <cell r="H874">
            <v>26.268999999999998</v>
          </cell>
        </row>
        <row r="875">
          <cell r="H875">
            <v>26.2744</v>
          </cell>
        </row>
        <row r="876">
          <cell r="H876">
            <v>26.279399999999999</v>
          </cell>
        </row>
        <row r="877">
          <cell r="H877">
            <v>26.284500000000001</v>
          </cell>
        </row>
        <row r="878">
          <cell r="H878">
            <v>26.2895</v>
          </cell>
        </row>
        <row r="879">
          <cell r="H879">
            <v>26.294699999999999</v>
          </cell>
        </row>
        <row r="880">
          <cell r="H880">
            <v>26.3</v>
          </cell>
        </row>
        <row r="881">
          <cell r="H881">
            <v>26.305199999999999</v>
          </cell>
        </row>
        <row r="882">
          <cell r="H882">
            <v>26.310600000000001</v>
          </cell>
        </row>
        <row r="883">
          <cell r="H883">
            <v>26.3155</v>
          </cell>
        </row>
        <row r="884">
          <cell r="H884">
            <v>26.320699999999999</v>
          </cell>
        </row>
        <row r="885">
          <cell r="H885">
            <v>26.325700000000001</v>
          </cell>
        </row>
        <row r="886">
          <cell r="H886">
            <v>26.331</v>
          </cell>
        </row>
        <row r="887">
          <cell r="H887">
            <v>26.335999999999999</v>
          </cell>
        </row>
        <row r="888">
          <cell r="H888">
            <v>26.340800000000002</v>
          </cell>
        </row>
        <row r="889">
          <cell r="H889">
            <v>26.3462</v>
          </cell>
        </row>
        <row r="890">
          <cell r="H890">
            <v>26.351500000000001</v>
          </cell>
        </row>
        <row r="891">
          <cell r="H891">
            <v>26.356300000000001</v>
          </cell>
        </row>
        <row r="892">
          <cell r="H892">
            <v>26.3611</v>
          </cell>
        </row>
        <row r="893">
          <cell r="H893">
            <v>26.366399999999999</v>
          </cell>
        </row>
        <row r="894">
          <cell r="H894">
            <v>26.371400000000001</v>
          </cell>
        </row>
        <row r="895">
          <cell r="H895">
            <v>26.3766</v>
          </cell>
        </row>
        <row r="896">
          <cell r="H896">
            <v>26.381699999999999</v>
          </cell>
        </row>
        <row r="897">
          <cell r="H897">
            <v>26.386900000000001</v>
          </cell>
        </row>
        <row r="898">
          <cell r="H898">
            <v>26.3917</v>
          </cell>
        </row>
        <row r="899">
          <cell r="H899">
            <v>26.396799999999999</v>
          </cell>
        </row>
        <row r="900">
          <cell r="H900">
            <v>26.402000000000001</v>
          </cell>
        </row>
        <row r="901">
          <cell r="H901">
            <v>26.407</v>
          </cell>
        </row>
        <row r="902">
          <cell r="H902">
            <v>26.411899999999999</v>
          </cell>
        </row>
        <row r="903">
          <cell r="H903">
            <v>26.417100000000001</v>
          </cell>
        </row>
        <row r="904">
          <cell r="H904">
            <v>26.4221</v>
          </cell>
        </row>
        <row r="905">
          <cell r="H905">
            <v>26.427</v>
          </cell>
        </row>
        <row r="906">
          <cell r="H906">
            <v>26.431999999999999</v>
          </cell>
        </row>
        <row r="907">
          <cell r="H907">
            <v>26.436800000000002</v>
          </cell>
        </row>
        <row r="908">
          <cell r="H908">
            <v>26.4419</v>
          </cell>
        </row>
        <row r="909">
          <cell r="H909">
            <v>26.446899999999999</v>
          </cell>
        </row>
        <row r="910">
          <cell r="H910">
            <v>26.451699999999999</v>
          </cell>
        </row>
        <row r="911">
          <cell r="H911">
            <v>26.456499999999998</v>
          </cell>
        </row>
        <row r="912">
          <cell r="H912">
            <v>26.4618</v>
          </cell>
        </row>
        <row r="913">
          <cell r="H913">
            <v>26.466799999999999</v>
          </cell>
        </row>
        <row r="914">
          <cell r="H914">
            <v>26.471599999999999</v>
          </cell>
        </row>
        <row r="915">
          <cell r="H915">
            <v>26.476500000000001</v>
          </cell>
        </row>
        <row r="916">
          <cell r="H916">
            <v>26.4815</v>
          </cell>
        </row>
        <row r="917">
          <cell r="H917">
            <v>26.486699999999999</v>
          </cell>
        </row>
        <row r="918">
          <cell r="H918">
            <v>26.491399999999999</v>
          </cell>
        </row>
        <row r="919">
          <cell r="H919">
            <v>26.495999999999999</v>
          </cell>
        </row>
        <row r="920">
          <cell r="H920">
            <v>26.501000000000001</v>
          </cell>
        </row>
        <row r="921">
          <cell r="H921">
            <v>26.505700000000001</v>
          </cell>
        </row>
        <row r="922">
          <cell r="H922">
            <v>26.5107</v>
          </cell>
        </row>
        <row r="923">
          <cell r="H923">
            <v>26.515699999999999</v>
          </cell>
        </row>
        <row r="924">
          <cell r="H924">
            <v>26.520499999999998</v>
          </cell>
        </row>
        <row r="925">
          <cell r="H925">
            <v>26.524999999999999</v>
          </cell>
        </row>
        <row r="926">
          <cell r="H926">
            <v>26.530200000000001</v>
          </cell>
        </row>
        <row r="927">
          <cell r="H927">
            <v>26.534800000000001</v>
          </cell>
        </row>
        <row r="928">
          <cell r="H928">
            <v>26.5397</v>
          </cell>
        </row>
        <row r="929">
          <cell r="H929">
            <v>26.544499999999999</v>
          </cell>
        </row>
        <row r="930">
          <cell r="H930">
            <v>26.549299999999999</v>
          </cell>
        </row>
        <row r="931">
          <cell r="H931">
            <v>26.554200000000002</v>
          </cell>
        </row>
        <row r="932">
          <cell r="H932">
            <v>26.559000000000001</v>
          </cell>
        </row>
        <row r="933">
          <cell r="H933">
            <v>26.562999999999999</v>
          </cell>
        </row>
        <row r="934">
          <cell r="H934">
            <v>26.568100000000001</v>
          </cell>
        </row>
        <row r="935">
          <cell r="H935">
            <v>26.5733</v>
          </cell>
        </row>
        <row r="936">
          <cell r="H936">
            <v>26.5777</v>
          </cell>
        </row>
        <row r="937">
          <cell r="H937">
            <v>26.5823</v>
          </cell>
        </row>
        <row r="938">
          <cell r="H938">
            <v>26.587</v>
          </cell>
        </row>
        <row r="939">
          <cell r="H939">
            <v>26.5914</v>
          </cell>
        </row>
        <row r="940">
          <cell r="H940">
            <v>26.596</v>
          </cell>
        </row>
        <row r="941">
          <cell r="H941">
            <v>26.600899999999999</v>
          </cell>
        </row>
        <row r="942">
          <cell r="H942">
            <v>26.605699999999999</v>
          </cell>
        </row>
        <row r="943">
          <cell r="H943">
            <v>26.610099999999999</v>
          </cell>
        </row>
        <row r="944">
          <cell r="H944">
            <v>26.614699999999999</v>
          </cell>
        </row>
        <row r="945">
          <cell r="H945">
            <v>26.619599999999998</v>
          </cell>
        </row>
        <row r="946">
          <cell r="H946">
            <v>26.624199999999998</v>
          </cell>
        </row>
        <row r="947">
          <cell r="H947">
            <v>26.628799999999998</v>
          </cell>
        </row>
        <row r="948">
          <cell r="H948">
            <v>26.633700000000001</v>
          </cell>
        </row>
        <row r="949">
          <cell r="H949">
            <v>26.638100000000001</v>
          </cell>
        </row>
        <row r="950">
          <cell r="H950">
            <v>26.642299999999999</v>
          </cell>
        </row>
        <row r="951">
          <cell r="H951">
            <v>26.647099999999998</v>
          </cell>
        </row>
        <row r="952">
          <cell r="H952">
            <v>26.652000000000001</v>
          </cell>
        </row>
        <row r="953">
          <cell r="H953">
            <v>26.6568</v>
          </cell>
        </row>
        <row r="954">
          <cell r="H954">
            <v>26.661000000000001</v>
          </cell>
        </row>
        <row r="955">
          <cell r="H955">
            <v>26.665900000000001</v>
          </cell>
        </row>
        <row r="956">
          <cell r="H956">
            <v>26.670100000000001</v>
          </cell>
        </row>
        <row r="957">
          <cell r="H957">
            <v>26.674900000000001</v>
          </cell>
        </row>
        <row r="958">
          <cell r="H958">
            <v>26.679400000000001</v>
          </cell>
        </row>
        <row r="959">
          <cell r="H959">
            <v>26.683800000000002</v>
          </cell>
        </row>
        <row r="960">
          <cell r="H960">
            <v>26.688600000000001</v>
          </cell>
        </row>
        <row r="961">
          <cell r="H961">
            <v>26.693000000000001</v>
          </cell>
        </row>
        <row r="962">
          <cell r="H962">
            <v>26.697500000000002</v>
          </cell>
        </row>
        <row r="963">
          <cell r="H963">
            <v>26.702100000000002</v>
          </cell>
        </row>
        <row r="964">
          <cell r="H964">
            <v>26.706499999999998</v>
          </cell>
        </row>
        <row r="965">
          <cell r="H965">
            <v>26.710799999999999</v>
          </cell>
        </row>
        <row r="966">
          <cell r="H966">
            <v>26.715</v>
          </cell>
        </row>
        <row r="967">
          <cell r="H967">
            <v>26.72</v>
          </cell>
        </row>
        <row r="968">
          <cell r="H968">
            <v>26.7242</v>
          </cell>
        </row>
        <row r="969">
          <cell r="H969">
            <v>26.728899999999999</v>
          </cell>
        </row>
        <row r="970">
          <cell r="H970">
            <v>26.7331</v>
          </cell>
        </row>
        <row r="971">
          <cell r="H971">
            <v>26.7377</v>
          </cell>
        </row>
        <row r="972">
          <cell r="H972">
            <v>26.741900000000001</v>
          </cell>
        </row>
        <row r="973">
          <cell r="H973">
            <v>26.746200000000002</v>
          </cell>
        </row>
        <row r="974">
          <cell r="H974">
            <v>26.750800000000002</v>
          </cell>
        </row>
        <row r="975">
          <cell r="H975">
            <v>26.755199999999999</v>
          </cell>
        </row>
        <row r="976">
          <cell r="H976">
            <v>26.759899999999998</v>
          </cell>
        </row>
        <row r="977">
          <cell r="H977">
            <v>26.7637</v>
          </cell>
        </row>
        <row r="978">
          <cell r="H978">
            <v>26.767900000000001</v>
          </cell>
        </row>
        <row r="979">
          <cell r="H979">
            <v>26.772300000000001</v>
          </cell>
        </row>
        <row r="980">
          <cell r="H980">
            <v>26.776800000000001</v>
          </cell>
        </row>
        <row r="981">
          <cell r="H981">
            <v>26.780999999999999</v>
          </cell>
        </row>
        <row r="982">
          <cell r="H982">
            <v>26.784800000000001</v>
          </cell>
        </row>
        <row r="983">
          <cell r="H983">
            <v>26.789400000000001</v>
          </cell>
        </row>
        <row r="984">
          <cell r="H984">
            <v>26.793900000000001</v>
          </cell>
        </row>
        <row r="985">
          <cell r="H985">
            <v>26.797899999999998</v>
          </cell>
        </row>
        <row r="986">
          <cell r="H986">
            <v>26.802499999999998</v>
          </cell>
        </row>
        <row r="987">
          <cell r="H987">
            <v>26.806799999999999</v>
          </cell>
        </row>
        <row r="988">
          <cell r="H988">
            <v>26.8108</v>
          </cell>
        </row>
        <row r="989">
          <cell r="H989">
            <v>26.815000000000001</v>
          </cell>
        </row>
        <row r="990">
          <cell r="H990">
            <v>26.819199999999999</v>
          </cell>
        </row>
        <row r="991">
          <cell r="H991">
            <v>26.823699999999999</v>
          </cell>
        </row>
        <row r="992">
          <cell r="H992">
            <v>26.8277</v>
          </cell>
        </row>
        <row r="993">
          <cell r="H993">
            <v>26.831700000000001</v>
          </cell>
        </row>
        <row r="994">
          <cell r="H994">
            <v>26.836099999999998</v>
          </cell>
        </row>
        <row r="995">
          <cell r="H995">
            <v>26.840399999999999</v>
          </cell>
        </row>
        <row r="996">
          <cell r="H996">
            <v>26.843800000000002</v>
          </cell>
        </row>
        <row r="997">
          <cell r="H997">
            <v>26.847999999999999</v>
          </cell>
        </row>
        <row r="998">
          <cell r="H998">
            <v>26.852399999999999</v>
          </cell>
        </row>
        <row r="999">
          <cell r="H999">
            <v>26.8567</v>
          </cell>
        </row>
        <row r="1000">
          <cell r="H1000">
            <v>26.860299999999999</v>
          </cell>
        </row>
        <row r="1001">
          <cell r="H1001">
            <v>26.8645</v>
          </cell>
        </row>
        <row r="1002">
          <cell r="H1002">
            <v>26.868500000000001</v>
          </cell>
        </row>
        <row r="1003">
          <cell r="H1003">
            <v>26.872599999999998</v>
          </cell>
        </row>
        <row r="1004">
          <cell r="H1004">
            <v>26.8764</v>
          </cell>
        </row>
        <row r="1005">
          <cell r="H1005">
            <v>26.880600000000001</v>
          </cell>
        </row>
        <row r="1006">
          <cell r="H1006">
            <v>26.884899999999998</v>
          </cell>
        </row>
        <row r="1007">
          <cell r="H1007">
            <v>26.889099999999999</v>
          </cell>
        </row>
        <row r="1008">
          <cell r="H1008">
            <v>26.892900000000001</v>
          </cell>
        </row>
        <row r="1009">
          <cell r="H1009">
            <v>26.896699999999999</v>
          </cell>
        </row>
        <row r="1010">
          <cell r="H1010">
            <v>26.900600000000001</v>
          </cell>
        </row>
        <row r="1011">
          <cell r="H1011">
            <v>26.904800000000002</v>
          </cell>
        </row>
        <row r="1012">
          <cell r="H1012">
            <v>26.9086</v>
          </cell>
        </row>
        <row r="1013">
          <cell r="H1013">
            <v>26.912600000000001</v>
          </cell>
        </row>
        <row r="1014">
          <cell r="H1014">
            <v>26.916699999999999</v>
          </cell>
        </row>
        <row r="1015">
          <cell r="H1015">
            <v>26.920500000000001</v>
          </cell>
        </row>
        <row r="1016">
          <cell r="H1016">
            <v>26.924099999999999</v>
          </cell>
        </row>
        <row r="1017">
          <cell r="H1017">
            <v>26.928100000000001</v>
          </cell>
        </row>
        <row r="1018">
          <cell r="H1018">
            <v>26.931899999999999</v>
          </cell>
        </row>
        <row r="1019">
          <cell r="H1019">
            <v>26.936</v>
          </cell>
        </row>
        <row r="1020">
          <cell r="H1020">
            <v>26.939800000000002</v>
          </cell>
        </row>
        <row r="1021">
          <cell r="H1021">
            <v>26.9438</v>
          </cell>
        </row>
        <row r="1022">
          <cell r="H1022">
            <v>26.947399999999998</v>
          </cell>
        </row>
        <row r="1023">
          <cell r="H1023">
            <v>26.951499999999999</v>
          </cell>
        </row>
        <row r="1024">
          <cell r="H1024">
            <v>26.955100000000002</v>
          </cell>
        </row>
        <row r="1025">
          <cell r="H1025">
            <v>26.9589</v>
          </cell>
        </row>
        <row r="1026">
          <cell r="H1026">
            <v>26.962700000000002</v>
          </cell>
        </row>
        <row r="1027">
          <cell r="H1027">
            <v>26.966799999999999</v>
          </cell>
        </row>
        <row r="1028">
          <cell r="H1028">
            <v>26.970800000000001</v>
          </cell>
        </row>
        <row r="1029">
          <cell r="H1029">
            <v>26.974599999999999</v>
          </cell>
        </row>
        <row r="1030">
          <cell r="H1030">
            <v>26.978200000000001</v>
          </cell>
        </row>
        <row r="1031">
          <cell r="H1031">
            <v>26.982099999999999</v>
          </cell>
        </row>
        <row r="1032">
          <cell r="H1032">
            <v>26.985900000000001</v>
          </cell>
        </row>
        <row r="1033">
          <cell r="H1033">
            <v>26.9893</v>
          </cell>
        </row>
        <row r="1034">
          <cell r="H1034">
            <v>26.993099999999998</v>
          </cell>
        </row>
        <row r="1035">
          <cell r="H1035">
            <v>26.997</v>
          </cell>
        </row>
        <row r="1036">
          <cell r="H1036">
            <v>27.000800000000002</v>
          </cell>
        </row>
        <row r="1037">
          <cell r="H1037">
            <v>27.0044</v>
          </cell>
        </row>
        <row r="1038">
          <cell r="H1038">
            <v>27.007999999999999</v>
          </cell>
        </row>
        <row r="1039">
          <cell r="H1039">
            <v>27.0123</v>
          </cell>
        </row>
        <row r="1040">
          <cell r="H1040">
            <v>27.016100000000002</v>
          </cell>
        </row>
        <row r="1041">
          <cell r="H1041">
            <v>27.019300000000001</v>
          </cell>
        </row>
        <row r="1042">
          <cell r="H1042">
            <v>27.023099999999999</v>
          </cell>
        </row>
        <row r="1043">
          <cell r="H1043">
            <v>27.026700000000002</v>
          </cell>
        </row>
        <row r="1044">
          <cell r="H1044">
            <v>27.0306</v>
          </cell>
        </row>
        <row r="1045">
          <cell r="H1045">
            <v>27.033999999999999</v>
          </cell>
        </row>
        <row r="1046">
          <cell r="H1046">
            <v>27.037800000000001</v>
          </cell>
        </row>
        <row r="1047">
          <cell r="H1047">
            <v>27.0412</v>
          </cell>
        </row>
        <row r="1048">
          <cell r="H1048">
            <v>27.044899999999998</v>
          </cell>
        </row>
        <row r="1049">
          <cell r="H1049">
            <v>27.048500000000001</v>
          </cell>
        </row>
        <row r="1050">
          <cell r="H1050">
            <v>27.052299999999999</v>
          </cell>
        </row>
        <row r="1051">
          <cell r="H1051">
            <v>27.055700000000002</v>
          </cell>
        </row>
        <row r="1052">
          <cell r="H1052">
            <v>27.0594</v>
          </cell>
        </row>
        <row r="1053">
          <cell r="H1053">
            <v>27.0626</v>
          </cell>
        </row>
        <row r="1054">
          <cell r="H1054">
            <v>27.066600000000001</v>
          </cell>
        </row>
        <row r="1055">
          <cell r="H1055">
            <v>27.07</v>
          </cell>
        </row>
        <row r="1056">
          <cell r="H1056">
            <v>27.073399999999999</v>
          </cell>
        </row>
        <row r="1057">
          <cell r="H1057">
            <v>27.076899999999998</v>
          </cell>
        </row>
        <row r="1058">
          <cell r="H1058">
            <v>27.080500000000001</v>
          </cell>
        </row>
        <row r="1059">
          <cell r="H1059">
            <v>27.0837</v>
          </cell>
        </row>
        <row r="1060">
          <cell r="H1060">
            <v>27.087299999999999</v>
          </cell>
        </row>
        <row r="1061">
          <cell r="H1061">
            <v>27.091000000000001</v>
          </cell>
        </row>
        <row r="1062">
          <cell r="H1062">
            <v>27.094799999999999</v>
          </cell>
        </row>
        <row r="1063">
          <cell r="H1063">
            <v>27.097999999999999</v>
          </cell>
        </row>
        <row r="1064">
          <cell r="H1064">
            <v>27.101400000000002</v>
          </cell>
        </row>
        <row r="1065">
          <cell r="H1065">
            <v>27.104600000000001</v>
          </cell>
        </row>
        <row r="1066">
          <cell r="H1066">
            <v>27.1083</v>
          </cell>
        </row>
        <row r="1067">
          <cell r="H1067">
            <v>27.111499999999999</v>
          </cell>
        </row>
        <row r="1068">
          <cell r="H1068">
            <v>27.114699999999999</v>
          </cell>
        </row>
        <row r="1069">
          <cell r="H1069">
            <v>27.118300000000001</v>
          </cell>
        </row>
        <row r="1070">
          <cell r="H1070">
            <v>27.121700000000001</v>
          </cell>
        </row>
        <row r="1071">
          <cell r="H1071">
            <v>27.1252</v>
          </cell>
        </row>
        <row r="1072">
          <cell r="H1072">
            <v>27.128599999999999</v>
          </cell>
        </row>
        <row r="1073">
          <cell r="H1073">
            <v>27.131599999999999</v>
          </cell>
        </row>
        <row r="1074">
          <cell r="H1074">
            <v>27.135000000000002</v>
          </cell>
        </row>
        <row r="1075">
          <cell r="H1075">
            <v>27.138500000000001</v>
          </cell>
        </row>
        <row r="1076">
          <cell r="H1076">
            <v>27.142099999999999</v>
          </cell>
        </row>
        <row r="1077">
          <cell r="H1077">
            <v>27.145299999999999</v>
          </cell>
        </row>
        <row r="1078">
          <cell r="H1078">
            <v>27.148700000000002</v>
          </cell>
        </row>
        <row r="1079">
          <cell r="H1079">
            <v>27.151700000000002</v>
          </cell>
        </row>
        <row r="1080">
          <cell r="H1080">
            <v>27.1556</v>
          </cell>
        </row>
        <row r="1081">
          <cell r="H1081">
            <v>27.1586</v>
          </cell>
        </row>
        <row r="1082">
          <cell r="H1082">
            <v>27.161799999999999</v>
          </cell>
        </row>
        <row r="1083">
          <cell r="H1083">
            <v>27.1648</v>
          </cell>
        </row>
        <row r="1084">
          <cell r="H1084">
            <v>27.167999999999999</v>
          </cell>
        </row>
        <row r="1085">
          <cell r="H1085">
            <v>27.171700000000001</v>
          </cell>
        </row>
        <row r="1086">
          <cell r="H1086">
            <v>27.174900000000001</v>
          </cell>
        </row>
        <row r="1087">
          <cell r="H1087">
            <v>27.178100000000001</v>
          </cell>
        </row>
        <row r="1088">
          <cell r="H1088">
            <v>27.181100000000001</v>
          </cell>
        </row>
        <row r="1089">
          <cell r="H1089">
            <v>27.1845</v>
          </cell>
        </row>
        <row r="1090">
          <cell r="H1090">
            <v>27.187799999999999</v>
          </cell>
        </row>
        <row r="1091">
          <cell r="H1091">
            <v>27.191199999999998</v>
          </cell>
        </row>
        <row r="1092">
          <cell r="H1092">
            <v>27.194199999999999</v>
          </cell>
        </row>
        <row r="1093">
          <cell r="H1093">
            <v>27.197399999999998</v>
          </cell>
        </row>
        <row r="1094">
          <cell r="H1094">
            <v>27.200600000000001</v>
          </cell>
        </row>
        <row r="1095">
          <cell r="H1095">
            <v>27.2041</v>
          </cell>
        </row>
        <row r="1096">
          <cell r="H1096">
            <v>27.206900000000001</v>
          </cell>
        </row>
        <row r="1097">
          <cell r="H1097">
            <v>27.2105</v>
          </cell>
        </row>
        <row r="1098">
          <cell r="H1098">
            <v>27.2133</v>
          </cell>
        </row>
        <row r="1099">
          <cell r="H1099">
            <v>27.2163</v>
          </cell>
        </row>
        <row r="1100">
          <cell r="H1100">
            <v>27.22</v>
          </cell>
        </row>
        <row r="1101">
          <cell r="H1101">
            <v>27.222799999999999</v>
          </cell>
        </row>
        <row r="1102">
          <cell r="H1102">
            <v>27.226199999999999</v>
          </cell>
        </row>
        <row r="1103">
          <cell r="H1103">
            <v>27.2286</v>
          </cell>
        </row>
        <row r="1104">
          <cell r="H1104">
            <v>27.2316</v>
          </cell>
        </row>
        <row r="1105">
          <cell r="H1105">
            <v>27.235299999999999</v>
          </cell>
        </row>
        <row r="1106">
          <cell r="H1106">
            <v>27.238299999999999</v>
          </cell>
        </row>
        <row r="1107">
          <cell r="H1107">
            <v>27.241099999999999</v>
          </cell>
        </row>
        <row r="1108">
          <cell r="H1108">
            <v>27.2439</v>
          </cell>
        </row>
        <row r="1109">
          <cell r="H1109">
            <v>27.247499999999999</v>
          </cell>
        </row>
        <row r="1110">
          <cell r="H1110">
            <v>27.250599999999999</v>
          </cell>
        </row>
        <row r="1111">
          <cell r="H1111">
            <v>27.253599999999999</v>
          </cell>
        </row>
        <row r="1112">
          <cell r="H1112">
            <v>27.256799999999998</v>
          </cell>
        </row>
        <row r="1113">
          <cell r="H1113">
            <v>27.259399999999999</v>
          </cell>
        </row>
        <row r="1114">
          <cell r="H1114">
            <v>27.2624</v>
          </cell>
        </row>
        <row r="1115">
          <cell r="H1115">
            <v>27.265699999999999</v>
          </cell>
        </row>
        <row r="1116">
          <cell r="H1116">
            <v>27.268699999999999</v>
          </cell>
        </row>
        <row r="1117">
          <cell r="H1117">
            <v>27.2715</v>
          </cell>
        </row>
        <row r="1118">
          <cell r="H1118">
            <v>27.2745</v>
          </cell>
        </row>
        <row r="1119">
          <cell r="H1119">
            <v>27.2775</v>
          </cell>
        </row>
        <row r="1120">
          <cell r="H1120">
            <v>27.280799999999999</v>
          </cell>
        </row>
        <row r="1121">
          <cell r="H1121">
            <v>27.283799999999999</v>
          </cell>
        </row>
        <row r="1122">
          <cell r="H1122">
            <v>27.2866</v>
          </cell>
        </row>
        <row r="1123">
          <cell r="H1123">
            <v>27.2896</v>
          </cell>
        </row>
        <row r="1124">
          <cell r="H1124">
            <v>27.292200000000001</v>
          </cell>
        </row>
        <row r="1125">
          <cell r="H1125">
            <v>27.2956</v>
          </cell>
        </row>
        <row r="1126">
          <cell r="H1126">
            <v>27.2987</v>
          </cell>
        </row>
        <row r="1127">
          <cell r="H1127">
            <v>27.301100000000002</v>
          </cell>
        </row>
        <row r="1128">
          <cell r="H1128">
            <v>27.304500000000001</v>
          </cell>
        </row>
        <row r="1129">
          <cell r="H1129">
            <v>27.307099999999998</v>
          </cell>
        </row>
        <row r="1130">
          <cell r="H1130">
            <v>27.310099999999998</v>
          </cell>
        </row>
        <row r="1131">
          <cell r="H1131">
            <v>27.312799999999999</v>
          </cell>
        </row>
        <row r="1132">
          <cell r="H1132">
            <v>27.3156</v>
          </cell>
        </row>
        <row r="1133">
          <cell r="H1133">
            <v>27.3184</v>
          </cell>
        </row>
        <row r="1134">
          <cell r="H1134">
            <v>27.321400000000001</v>
          </cell>
        </row>
        <row r="1135">
          <cell r="H1135">
            <v>27.323799999999999</v>
          </cell>
        </row>
        <row r="1136">
          <cell r="H1136">
            <v>27.326799999999999</v>
          </cell>
        </row>
        <row r="1137">
          <cell r="H1137">
            <v>27.329699999999999</v>
          </cell>
        </row>
        <row r="1138">
          <cell r="H1138">
            <v>27.3323</v>
          </cell>
        </row>
        <row r="1139">
          <cell r="H1139">
            <v>27.3353</v>
          </cell>
        </row>
        <row r="1140">
          <cell r="H1140">
            <v>27.337900000000001</v>
          </cell>
        </row>
        <row r="1141">
          <cell r="H1141">
            <v>27.340699999999998</v>
          </cell>
        </row>
        <row r="1142">
          <cell r="H1142">
            <v>27.343499999999999</v>
          </cell>
        </row>
        <row r="1143">
          <cell r="H1143">
            <v>27.346</v>
          </cell>
        </row>
        <row r="1144">
          <cell r="H1144">
            <v>27.349</v>
          </cell>
        </row>
        <row r="1145">
          <cell r="H1145">
            <v>27.351400000000002</v>
          </cell>
        </row>
        <row r="1146">
          <cell r="H1146">
            <v>27.354199999999999</v>
          </cell>
        </row>
        <row r="1147">
          <cell r="H1147">
            <v>27.357399999999998</v>
          </cell>
        </row>
        <row r="1148">
          <cell r="H1148">
            <v>27.360099999999999</v>
          </cell>
        </row>
        <row r="1149">
          <cell r="H1149">
            <v>27.3627</v>
          </cell>
        </row>
        <row r="1150">
          <cell r="H1150">
            <v>27.365300000000001</v>
          </cell>
        </row>
        <row r="1151">
          <cell r="H1151">
            <v>27.367899999999999</v>
          </cell>
        </row>
        <row r="1152">
          <cell r="H1152">
            <v>27.370699999999999</v>
          </cell>
        </row>
        <row r="1153">
          <cell r="H1153">
            <v>27.3735</v>
          </cell>
        </row>
        <row r="1154">
          <cell r="H1154">
            <v>27.3766</v>
          </cell>
        </row>
        <row r="1155">
          <cell r="H1155">
            <v>27.378799999999998</v>
          </cell>
        </row>
        <row r="1156">
          <cell r="H1156">
            <v>27.381599999999999</v>
          </cell>
        </row>
        <row r="1157">
          <cell r="H1157">
            <v>27.384</v>
          </cell>
        </row>
        <row r="1158">
          <cell r="H1158">
            <v>27.387</v>
          </cell>
        </row>
        <row r="1159">
          <cell r="H1159">
            <v>27.389600000000002</v>
          </cell>
        </row>
        <row r="1160">
          <cell r="H1160">
            <v>27.392299999999999</v>
          </cell>
        </row>
        <row r="1161">
          <cell r="H1161">
            <v>27.3949</v>
          </cell>
        </row>
        <row r="1162">
          <cell r="H1162">
            <v>27.397500000000001</v>
          </cell>
        </row>
        <row r="1163">
          <cell r="H1163">
            <v>27.399899999999999</v>
          </cell>
        </row>
        <row r="1164">
          <cell r="H1164">
            <v>27.402699999999999</v>
          </cell>
        </row>
        <row r="1165">
          <cell r="H1165">
            <v>27.4055</v>
          </cell>
        </row>
        <row r="1166">
          <cell r="H1166">
            <v>27.407800000000002</v>
          </cell>
        </row>
        <row r="1167">
          <cell r="H1167">
            <v>27.410399999999999</v>
          </cell>
        </row>
        <row r="1168">
          <cell r="H1168">
            <v>27.413</v>
          </cell>
        </row>
        <row r="1169">
          <cell r="H1169">
            <v>27.416</v>
          </cell>
        </row>
        <row r="1170">
          <cell r="H1170">
            <v>27.418399999999998</v>
          </cell>
        </row>
        <row r="1171">
          <cell r="H1171">
            <v>27.4206</v>
          </cell>
        </row>
        <row r="1172">
          <cell r="H1172">
            <v>27.423500000000001</v>
          </cell>
        </row>
        <row r="1173">
          <cell r="H1173">
            <v>27.425899999999999</v>
          </cell>
        </row>
        <row r="1174">
          <cell r="H1174">
            <v>27.4283</v>
          </cell>
        </row>
        <row r="1175">
          <cell r="H1175">
            <v>27.430900000000001</v>
          </cell>
        </row>
        <row r="1176">
          <cell r="H1176">
            <v>27.433299999999999</v>
          </cell>
        </row>
        <row r="1177">
          <cell r="H1177">
            <v>27.435700000000001</v>
          </cell>
        </row>
        <row r="1178">
          <cell r="H1178">
            <v>27.438500000000001</v>
          </cell>
        </row>
        <row r="1179">
          <cell r="H1179">
            <v>27.4406</v>
          </cell>
        </row>
        <row r="1180">
          <cell r="H1180">
            <v>27.4434</v>
          </cell>
        </row>
        <row r="1181">
          <cell r="H1181">
            <v>27.445599999999999</v>
          </cell>
        </row>
        <row r="1182">
          <cell r="H1182">
            <v>27.448</v>
          </cell>
        </row>
        <row r="1183">
          <cell r="H1183">
            <v>27.450600000000001</v>
          </cell>
        </row>
        <row r="1184">
          <cell r="H1184">
            <v>27.453199999999999</v>
          </cell>
        </row>
        <row r="1185">
          <cell r="H1185">
            <v>27.4557</v>
          </cell>
        </row>
        <row r="1186">
          <cell r="H1186">
            <v>27.457899999999999</v>
          </cell>
        </row>
        <row r="1187">
          <cell r="H1187">
            <v>27.4603</v>
          </cell>
        </row>
        <row r="1188">
          <cell r="H1188">
            <v>27.462900000000001</v>
          </cell>
        </row>
        <row r="1189">
          <cell r="H1189">
            <v>27.4651</v>
          </cell>
        </row>
        <row r="1190">
          <cell r="H1190">
            <v>27.467500000000001</v>
          </cell>
        </row>
        <row r="1191">
          <cell r="H1191">
            <v>27.4697</v>
          </cell>
        </row>
        <row r="1192">
          <cell r="H1192">
            <v>27.472200000000001</v>
          </cell>
        </row>
        <row r="1193">
          <cell r="H1193">
            <v>27.475000000000001</v>
          </cell>
        </row>
        <row r="1194">
          <cell r="H1194">
            <v>27.477</v>
          </cell>
        </row>
        <row r="1195">
          <cell r="H1195">
            <v>27.479600000000001</v>
          </cell>
        </row>
        <row r="1196">
          <cell r="H1196">
            <v>27.4816</v>
          </cell>
        </row>
        <row r="1197">
          <cell r="H1197">
            <v>27.484200000000001</v>
          </cell>
        </row>
        <row r="1198">
          <cell r="H1198">
            <v>27.486499999999999</v>
          </cell>
        </row>
        <row r="1199">
          <cell r="H1199">
            <v>27.488700000000001</v>
          </cell>
        </row>
        <row r="1200">
          <cell r="H1200">
            <v>27.4909</v>
          </cell>
        </row>
        <row r="1201">
          <cell r="H1201">
            <v>27.493500000000001</v>
          </cell>
        </row>
        <row r="1202">
          <cell r="H1202">
            <v>27.4955</v>
          </cell>
        </row>
        <row r="1203">
          <cell r="H1203">
            <v>27.498100000000001</v>
          </cell>
        </row>
        <row r="1204">
          <cell r="H1204">
            <v>27.500499999999999</v>
          </cell>
        </row>
        <row r="1205">
          <cell r="H1205">
            <v>27.502800000000001</v>
          </cell>
        </row>
        <row r="1206">
          <cell r="H1206">
            <v>27.504999999999999</v>
          </cell>
        </row>
        <row r="1207">
          <cell r="H1207">
            <v>27.5076</v>
          </cell>
        </row>
        <row r="1208">
          <cell r="H1208">
            <v>27.509799999999998</v>
          </cell>
        </row>
        <row r="1209">
          <cell r="H1209">
            <v>27.5122</v>
          </cell>
        </row>
        <row r="1210">
          <cell r="H1210">
            <v>27.514399999999998</v>
          </cell>
        </row>
        <row r="1211">
          <cell r="H1211">
            <v>27.5166</v>
          </cell>
        </row>
        <row r="1212">
          <cell r="H1212">
            <v>27.518899999999999</v>
          </cell>
        </row>
        <row r="1213">
          <cell r="H1213">
            <v>27.520900000000001</v>
          </cell>
        </row>
        <row r="1214">
          <cell r="H1214">
            <v>27.523499999999999</v>
          </cell>
        </row>
        <row r="1215">
          <cell r="H1215">
            <v>27.525500000000001</v>
          </cell>
        </row>
        <row r="1216">
          <cell r="H1216">
            <v>27.5275</v>
          </cell>
        </row>
        <row r="1217">
          <cell r="H1217">
            <v>27.529699999999998</v>
          </cell>
        </row>
        <row r="1218">
          <cell r="H1218">
            <v>27.532299999999999</v>
          </cell>
        </row>
        <row r="1219">
          <cell r="H1219">
            <v>27.534800000000001</v>
          </cell>
        </row>
        <row r="1220">
          <cell r="H1220">
            <v>27.536799999999999</v>
          </cell>
        </row>
        <row r="1221">
          <cell r="H1221">
            <v>27.539200000000001</v>
          </cell>
        </row>
        <row r="1222">
          <cell r="H1222">
            <v>27.541399999999999</v>
          </cell>
        </row>
        <row r="1223">
          <cell r="H1223">
            <v>27.543399999999998</v>
          </cell>
        </row>
        <row r="1224">
          <cell r="H1224">
            <v>27.5456</v>
          </cell>
        </row>
        <row r="1225">
          <cell r="H1225">
            <v>27.547999999999998</v>
          </cell>
        </row>
        <row r="1226">
          <cell r="H1226">
            <v>27.5501</v>
          </cell>
        </row>
        <row r="1227">
          <cell r="H1227">
            <v>27.5519</v>
          </cell>
        </row>
        <row r="1228">
          <cell r="H1228">
            <v>27.554300000000001</v>
          </cell>
        </row>
        <row r="1229">
          <cell r="H1229">
            <v>27.556699999999999</v>
          </cell>
        </row>
        <row r="1230">
          <cell r="H1230">
            <v>27.558700000000002</v>
          </cell>
        </row>
        <row r="1231">
          <cell r="H1231">
            <v>27.560700000000001</v>
          </cell>
        </row>
        <row r="1232">
          <cell r="H1232">
            <v>27.562899999999999</v>
          </cell>
        </row>
        <row r="1233">
          <cell r="H1233">
            <v>27.565300000000001</v>
          </cell>
        </row>
        <row r="1234">
          <cell r="H1234">
            <v>27.5672</v>
          </cell>
        </row>
        <row r="1235">
          <cell r="H1235">
            <v>27.569400000000002</v>
          </cell>
        </row>
        <row r="1236">
          <cell r="H1236">
            <v>27.571400000000001</v>
          </cell>
        </row>
        <row r="1237">
          <cell r="H1237">
            <v>27.573599999999999</v>
          </cell>
        </row>
        <row r="1238">
          <cell r="H1238">
            <v>27.575600000000001</v>
          </cell>
        </row>
        <row r="1239">
          <cell r="H1239">
            <v>27.5776</v>
          </cell>
        </row>
        <row r="1240">
          <cell r="H1240">
            <v>27.58</v>
          </cell>
        </row>
        <row r="1241">
          <cell r="H1241">
            <v>27.581900000000001</v>
          </cell>
        </row>
        <row r="1242">
          <cell r="H1242">
            <v>27.5839</v>
          </cell>
        </row>
        <row r="1243">
          <cell r="H1243">
            <v>27.586099999999998</v>
          </cell>
        </row>
        <row r="1244">
          <cell r="H1244">
            <v>27.5883</v>
          </cell>
        </row>
        <row r="1245">
          <cell r="H1245">
            <v>27.5901</v>
          </cell>
        </row>
        <row r="1246">
          <cell r="H1246">
            <v>27.592300000000002</v>
          </cell>
        </row>
        <row r="1247">
          <cell r="H1247">
            <v>27.5943</v>
          </cell>
        </row>
        <row r="1248">
          <cell r="H1248">
            <v>27.596299999999999</v>
          </cell>
        </row>
        <row r="1249">
          <cell r="H1249">
            <v>27.598400000000002</v>
          </cell>
        </row>
        <row r="1250">
          <cell r="H1250">
            <v>27.6004</v>
          </cell>
        </row>
        <row r="1251">
          <cell r="H1251">
            <v>27.602399999999999</v>
          </cell>
        </row>
        <row r="1252">
          <cell r="H1252">
            <v>27.604399999999998</v>
          </cell>
        </row>
        <row r="1253">
          <cell r="H1253">
            <v>27.606200000000001</v>
          </cell>
        </row>
        <row r="1254">
          <cell r="H1254">
            <v>27.6084</v>
          </cell>
        </row>
        <row r="1255">
          <cell r="H1255">
            <v>27.610199999999999</v>
          </cell>
        </row>
        <row r="1256">
          <cell r="H1256">
            <v>27.612200000000001</v>
          </cell>
        </row>
        <row r="1257">
          <cell r="H1257">
            <v>27.614100000000001</v>
          </cell>
        </row>
        <row r="1258">
          <cell r="H1258">
            <v>27.6159</v>
          </cell>
        </row>
        <row r="1259">
          <cell r="H1259">
            <v>27.618300000000001</v>
          </cell>
        </row>
        <row r="1260">
          <cell r="H1260">
            <v>27.620100000000001</v>
          </cell>
        </row>
        <row r="1261">
          <cell r="H1261">
            <v>27.621700000000001</v>
          </cell>
        </row>
        <row r="1262">
          <cell r="H1262">
            <v>27.6235</v>
          </cell>
        </row>
        <row r="1263">
          <cell r="H1263">
            <v>27.625900000000001</v>
          </cell>
        </row>
        <row r="1264">
          <cell r="H1264">
            <v>27.627500000000001</v>
          </cell>
        </row>
        <row r="1265">
          <cell r="H1265">
            <v>27.629799999999999</v>
          </cell>
        </row>
        <row r="1266">
          <cell r="H1266">
            <v>27.631599999999999</v>
          </cell>
        </row>
        <row r="1267">
          <cell r="H1267">
            <v>27.633400000000002</v>
          </cell>
        </row>
        <row r="1268">
          <cell r="H1268">
            <v>27.635200000000001</v>
          </cell>
        </row>
        <row r="1269">
          <cell r="H1269">
            <v>27.637599999999999</v>
          </cell>
        </row>
        <row r="1270">
          <cell r="H1270">
            <v>27.6388</v>
          </cell>
        </row>
        <row r="1271">
          <cell r="H1271">
            <v>27.641200000000001</v>
          </cell>
        </row>
        <row r="1272">
          <cell r="H1272">
            <v>27.643000000000001</v>
          </cell>
        </row>
        <row r="1273">
          <cell r="H1273">
            <v>27.645099999999999</v>
          </cell>
        </row>
        <row r="1274">
          <cell r="H1274">
            <v>27.646899999999999</v>
          </cell>
        </row>
        <row r="1275">
          <cell r="H1275">
            <v>27.648299999999999</v>
          </cell>
        </row>
        <row r="1276">
          <cell r="H1276">
            <v>27.650500000000001</v>
          </cell>
        </row>
        <row r="1277">
          <cell r="H1277">
            <v>27.6525</v>
          </cell>
        </row>
        <row r="1278">
          <cell r="H1278">
            <v>27.654299999999999</v>
          </cell>
        </row>
        <row r="1279">
          <cell r="H1279">
            <v>27.656099999999999</v>
          </cell>
        </row>
        <row r="1280">
          <cell r="H1280">
            <v>27.657499999999999</v>
          </cell>
        </row>
        <row r="1281">
          <cell r="H1281">
            <v>27.6599</v>
          </cell>
        </row>
        <row r="1282">
          <cell r="H1282">
            <v>27.661799999999999</v>
          </cell>
        </row>
        <row r="1283">
          <cell r="H1283">
            <v>27.663399999999999</v>
          </cell>
        </row>
        <row r="1284">
          <cell r="H1284">
            <v>27.665199999999999</v>
          </cell>
        </row>
        <row r="1285">
          <cell r="H1285">
            <v>27.666599999999999</v>
          </cell>
        </row>
        <row r="1286">
          <cell r="H1286">
            <v>27.668600000000001</v>
          </cell>
        </row>
        <row r="1287">
          <cell r="H1287">
            <v>27.670400000000001</v>
          </cell>
        </row>
        <row r="1288">
          <cell r="H1288">
            <v>27.672599999999999</v>
          </cell>
        </row>
        <row r="1289">
          <cell r="H1289">
            <v>27.673999999999999</v>
          </cell>
        </row>
        <row r="1290">
          <cell r="H1290">
            <v>27.675999999999998</v>
          </cell>
        </row>
        <row r="1291">
          <cell r="H1291">
            <v>27.677499999999998</v>
          </cell>
        </row>
        <row r="1292">
          <cell r="H1292">
            <v>27.679500000000001</v>
          </cell>
        </row>
        <row r="1293">
          <cell r="H1293">
            <v>27.681100000000001</v>
          </cell>
        </row>
        <row r="1294">
          <cell r="H1294">
            <v>27.682700000000001</v>
          </cell>
        </row>
        <row r="1295">
          <cell r="H1295">
            <v>27.6845</v>
          </cell>
        </row>
        <row r="1296">
          <cell r="H1296">
            <v>27.686299999999999</v>
          </cell>
        </row>
        <row r="1297">
          <cell r="H1297">
            <v>27.688300000000002</v>
          </cell>
        </row>
        <row r="1298">
          <cell r="H1298">
            <v>27.690100000000001</v>
          </cell>
        </row>
        <row r="1299">
          <cell r="H1299">
            <v>27.691700000000001</v>
          </cell>
        </row>
        <row r="1300">
          <cell r="H1300">
            <v>27.6936</v>
          </cell>
        </row>
        <row r="1301">
          <cell r="H1301">
            <v>27.6952</v>
          </cell>
        </row>
        <row r="1302">
          <cell r="H1302">
            <v>27.6968</v>
          </cell>
        </row>
        <row r="1303">
          <cell r="H1303">
            <v>27.698599999999999</v>
          </cell>
        </row>
        <row r="1304">
          <cell r="H1304">
            <v>27.700199999999999</v>
          </cell>
        </row>
        <row r="1305">
          <cell r="H1305">
            <v>27.702200000000001</v>
          </cell>
        </row>
        <row r="1306">
          <cell r="H1306">
            <v>27.704000000000001</v>
          </cell>
        </row>
        <row r="1307">
          <cell r="H1307">
            <v>27.705400000000001</v>
          </cell>
        </row>
        <row r="1308">
          <cell r="H1308">
            <v>27.707000000000001</v>
          </cell>
        </row>
        <row r="1309">
          <cell r="H1309">
            <v>27.709099999999999</v>
          </cell>
        </row>
        <row r="1310">
          <cell r="H1310">
            <v>27.7105</v>
          </cell>
        </row>
        <row r="1311">
          <cell r="H1311">
            <v>27.7121</v>
          </cell>
        </row>
        <row r="1312">
          <cell r="H1312">
            <v>27.714099999999998</v>
          </cell>
        </row>
        <row r="1313">
          <cell r="H1313">
            <v>27.715699999999998</v>
          </cell>
        </row>
        <row r="1314">
          <cell r="H1314">
            <v>27.717300000000002</v>
          </cell>
        </row>
        <row r="1315">
          <cell r="H1315">
            <v>27.718699999999998</v>
          </cell>
        </row>
        <row r="1316">
          <cell r="H1316">
            <v>27.720500000000001</v>
          </cell>
        </row>
        <row r="1317">
          <cell r="H1317">
            <v>27.722100000000001</v>
          </cell>
        </row>
        <row r="1318">
          <cell r="H1318">
            <v>27.723500000000001</v>
          </cell>
        </row>
        <row r="1319">
          <cell r="H1319">
            <v>27.7254</v>
          </cell>
        </row>
        <row r="1320">
          <cell r="H1320">
            <v>27.727</v>
          </cell>
        </row>
        <row r="1321">
          <cell r="H1321">
            <v>27.7286</v>
          </cell>
        </row>
        <row r="1322">
          <cell r="H1322">
            <v>27.7302</v>
          </cell>
        </row>
        <row r="1323">
          <cell r="H1323">
            <v>27.731999999999999</v>
          </cell>
        </row>
        <row r="1324">
          <cell r="H1324">
            <v>27.733599999999999</v>
          </cell>
        </row>
        <row r="1325">
          <cell r="H1325">
            <v>27.735199999999999</v>
          </cell>
        </row>
        <row r="1326">
          <cell r="H1326">
            <v>27.736599999999999</v>
          </cell>
        </row>
        <row r="1327">
          <cell r="H1327">
            <v>27.738399999999999</v>
          </cell>
        </row>
        <row r="1328">
          <cell r="H1328">
            <v>27.740100000000002</v>
          </cell>
        </row>
        <row r="1329">
          <cell r="H1329">
            <v>27.741700000000002</v>
          </cell>
        </row>
        <row r="1330">
          <cell r="H1330">
            <v>27.743300000000001</v>
          </cell>
        </row>
        <row r="1331">
          <cell r="H1331">
            <v>27.744900000000001</v>
          </cell>
        </row>
        <row r="1332">
          <cell r="H1332">
            <v>27.7469</v>
          </cell>
        </row>
        <row r="1333">
          <cell r="H1333">
            <v>27.747900000000001</v>
          </cell>
        </row>
        <row r="1334">
          <cell r="H1334">
            <v>27.749300000000002</v>
          </cell>
        </row>
        <row r="1335">
          <cell r="H1335">
            <v>27.751100000000001</v>
          </cell>
        </row>
        <row r="1336">
          <cell r="H1336">
            <v>27.752500000000001</v>
          </cell>
        </row>
        <row r="1337">
          <cell r="H1337">
            <v>27.753900000000002</v>
          </cell>
        </row>
        <row r="1338">
          <cell r="H1338">
            <v>27.756</v>
          </cell>
        </row>
        <row r="1339">
          <cell r="H1339">
            <v>27.757400000000001</v>
          </cell>
        </row>
        <row r="1340">
          <cell r="H1340">
            <v>27.758800000000001</v>
          </cell>
        </row>
        <row r="1341">
          <cell r="H1341">
            <v>27.760400000000001</v>
          </cell>
        </row>
        <row r="1342">
          <cell r="H1342">
            <v>27.7622</v>
          </cell>
        </row>
        <row r="1343">
          <cell r="H1343">
            <v>27.763400000000001</v>
          </cell>
        </row>
        <row r="1344">
          <cell r="H1344">
            <v>27.764800000000001</v>
          </cell>
        </row>
        <row r="1345">
          <cell r="H1345">
            <v>27.7668</v>
          </cell>
        </row>
        <row r="1346">
          <cell r="H1346">
            <v>27.767800000000001</v>
          </cell>
        </row>
        <row r="1347">
          <cell r="H1347">
            <v>27.769600000000001</v>
          </cell>
        </row>
        <row r="1348">
          <cell r="H1348">
            <v>27.7712</v>
          </cell>
        </row>
        <row r="1349">
          <cell r="H1349">
            <v>27.7727</v>
          </cell>
        </row>
        <row r="1350">
          <cell r="H1350">
            <v>27.7743</v>
          </cell>
        </row>
        <row r="1351">
          <cell r="H1351">
            <v>27.775500000000001</v>
          </cell>
        </row>
        <row r="1352">
          <cell r="H1352">
            <v>27.777100000000001</v>
          </cell>
        </row>
        <row r="1353">
          <cell r="H1353">
            <v>27.778300000000002</v>
          </cell>
        </row>
        <row r="1354">
          <cell r="H1354">
            <v>27.780100000000001</v>
          </cell>
        </row>
        <row r="1355">
          <cell r="H1355">
            <v>27.781500000000001</v>
          </cell>
        </row>
        <row r="1356">
          <cell r="H1356">
            <v>27.782900000000001</v>
          </cell>
        </row>
        <row r="1357">
          <cell r="H1357">
            <v>27.784300000000002</v>
          </cell>
        </row>
        <row r="1358">
          <cell r="H1358">
            <v>27.785499999999999</v>
          </cell>
        </row>
        <row r="1359">
          <cell r="H1359">
            <v>27.787199999999999</v>
          </cell>
        </row>
        <row r="1360">
          <cell r="H1360">
            <v>27.788799999999998</v>
          </cell>
        </row>
        <row r="1361">
          <cell r="H1361">
            <v>27.790199999999999</v>
          </cell>
        </row>
        <row r="1362">
          <cell r="H1362">
            <v>27.791599999999999</v>
          </cell>
        </row>
        <row r="1363">
          <cell r="H1363">
            <v>27.793199999999999</v>
          </cell>
        </row>
        <row r="1364">
          <cell r="H1364">
            <v>27.794799999999999</v>
          </cell>
        </row>
        <row r="1365">
          <cell r="H1365">
            <v>27.7958</v>
          </cell>
        </row>
        <row r="1366">
          <cell r="H1366">
            <v>27.7972</v>
          </cell>
        </row>
        <row r="1367">
          <cell r="H1367">
            <v>27.798999999999999</v>
          </cell>
        </row>
        <row r="1368">
          <cell r="H1368">
            <v>27.8002</v>
          </cell>
        </row>
        <row r="1369">
          <cell r="H1369">
            <v>27.801200000000001</v>
          </cell>
        </row>
        <row r="1370">
          <cell r="H1370">
            <v>27.803100000000001</v>
          </cell>
        </row>
        <row r="1371">
          <cell r="H1371">
            <v>27.804500000000001</v>
          </cell>
        </row>
        <row r="1372">
          <cell r="H1372">
            <v>27.805700000000002</v>
          </cell>
        </row>
        <row r="1373">
          <cell r="H1373">
            <v>27.807099999999998</v>
          </cell>
        </row>
        <row r="1374">
          <cell r="H1374">
            <v>27.808299999999999</v>
          </cell>
        </row>
        <row r="1375">
          <cell r="H1375">
            <v>27.810300000000002</v>
          </cell>
        </row>
        <row r="1376">
          <cell r="H1376">
            <v>27.811299999999999</v>
          </cell>
        </row>
        <row r="1377">
          <cell r="H1377">
            <v>27.8127</v>
          </cell>
        </row>
        <row r="1378">
          <cell r="H1378">
            <v>27.8141</v>
          </cell>
        </row>
        <row r="1379">
          <cell r="H1379">
            <v>27.815899999999999</v>
          </cell>
        </row>
        <row r="1380">
          <cell r="H1380">
            <v>27.8169</v>
          </cell>
        </row>
        <row r="1381">
          <cell r="H1381">
            <v>27.818100000000001</v>
          </cell>
        </row>
        <row r="1382">
          <cell r="H1382">
            <v>27.819600000000001</v>
          </cell>
        </row>
        <row r="1383">
          <cell r="H1383">
            <v>27.820799999999998</v>
          </cell>
        </row>
        <row r="1384">
          <cell r="H1384">
            <v>27.822600000000001</v>
          </cell>
        </row>
        <row r="1385">
          <cell r="H1385">
            <v>27.823799999999999</v>
          </cell>
        </row>
        <row r="1386">
          <cell r="H1386">
            <v>27.825199999999999</v>
          </cell>
        </row>
        <row r="1387">
          <cell r="H1387">
            <v>27.8262</v>
          </cell>
        </row>
        <row r="1388">
          <cell r="H1388">
            <v>27.8276</v>
          </cell>
        </row>
        <row r="1389">
          <cell r="H1389">
            <v>27.828600000000002</v>
          </cell>
        </row>
        <row r="1390">
          <cell r="H1390">
            <v>27.830200000000001</v>
          </cell>
        </row>
        <row r="1391">
          <cell r="H1391">
            <v>27.831199999999999</v>
          </cell>
        </row>
        <row r="1392">
          <cell r="H1392">
            <v>27.832799999999999</v>
          </cell>
        </row>
        <row r="1393">
          <cell r="H1393">
            <v>27.8338</v>
          </cell>
        </row>
        <row r="1394">
          <cell r="H1394">
            <v>27.8353</v>
          </cell>
        </row>
        <row r="1395">
          <cell r="H1395">
            <v>27.8369</v>
          </cell>
        </row>
        <row r="1396">
          <cell r="H1396">
            <v>27.837700000000002</v>
          </cell>
        </row>
        <row r="1397">
          <cell r="H1397">
            <v>27.839099999999998</v>
          </cell>
        </row>
        <row r="1398">
          <cell r="H1398">
            <v>27.840900000000001</v>
          </cell>
        </row>
        <row r="1399">
          <cell r="H1399">
            <v>27.841699999999999</v>
          </cell>
        </row>
        <row r="1400">
          <cell r="H1400">
            <v>27.843499999999999</v>
          </cell>
        </row>
        <row r="1401">
          <cell r="H1401">
            <v>27.8445</v>
          </cell>
        </row>
        <row r="1402">
          <cell r="H1402">
            <v>27.845700000000001</v>
          </cell>
        </row>
        <row r="1403">
          <cell r="H1403">
            <v>27.846900000000002</v>
          </cell>
        </row>
        <row r="1404">
          <cell r="H1404">
            <v>27.848299999999998</v>
          </cell>
        </row>
        <row r="1405">
          <cell r="H1405">
            <v>27.849499999999999</v>
          </cell>
        </row>
        <row r="1406">
          <cell r="H1406">
            <v>27.8506</v>
          </cell>
        </row>
        <row r="1407">
          <cell r="H1407">
            <v>27.8522</v>
          </cell>
        </row>
        <row r="1408">
          <cell r="H1408">
            <v>27.853000000000002</v>
          </cell>
        </row>
        <row r="1409">
          <cell r="H1409">
            <v>27.854399999999998</v>
          </cell>
        </row>
        <row r="1410">
          <cell r="H1410">
            <v>27.856000000000002</v>
          </cell>
        </row>
        <row r="1411">
          <cell r="H1411">
            <v>27.857399999999998</v>
          </cell>
        </row>
        <row r="1412">
          <cell r="H1412">
            <v>27.8582</v>
          </cell>
        </row>
        <row r="1413">
          <cell r="H1413">
            <v>27.859400000000001</v>
          </cell>
        </row>
        <row r="1414">
          <cell r="H1414">
            <v>27.860600000000002</v>
          </cell>
        </row>
        <row r="1415">
          <cell r="H1415">
            <v>27.861799999999999</v>
          </cell>
        </row>
        <row r="1416">
          <cell r="H1416">
            <v>27.863</v>
          </cell>
        </row>
        <row r="1417">
          <cell r="H1417">
            <v>27.8642</v>
          </cell>
        </row>
        <row r="1418">
          <cell r="H1418">
            <v>27.865600000000001</v>
          </cell>
        </row>
        <row r="1419">
          <cell r="H1419">
            <v>27.866900000000001</v>
          </cell>
        </row>
        <row r="1420">
          <cell r="H1420">
            <v>27.868300000000001</v>
          </cell>
        </row>
        <row r="1421">
          <cell r="H1421">
            <v>27.869299999999999</v>
          </cell>
        </row>
        <row r="1422">
          <cell r="H1422">
            <v>27.870699999999999</v>
          </cell>
        </row>
        <row r="1423">
          <cell r="H1423">
            <v>27.8719</v>
          </cell>
        </row>
        <row r="1424">
          <cell r="H1424">
            <v>27.873100000000001</v>
          </cell>
        </row>
        <row r="1425">
          <cell r="H1425">
            <v>27.874099999999999</v>
          </cell>
        </row>
        <row r="1426">
          <cell r="H1426">
            <v>27.875499999999999</v>
          </cell>
        </row>
        <row r="1427">
          <cell r="H1427">
            <v>27.8765</v>
          </cell>
        </row>
        <row r="1428">
          <cell r="H1428">
            <v>27.877700000000001</v>
          </cell>
        </row>
        <row r="1429">
          <cell r="H1429">
            <v>27.879100000000001</v>
          </cell>
        </row>
        <row r="1430">
          <cell r="H1430">
            <v>27.879899999999999</v>
          </cell>
        </row>
        <row r="1431">
          <cell r="H1431">
            <v>27.8809</v>
          </cell>
        </row>
        <row r="1432">
          <cell r="H1432">
            <v>27.882200000000001</v>
          </cell>
        </row>
        <row r="1433">
          <cell r="H1433">
            <v>27.883400000000002</v>
          </cell>
        </row>
        <row r="1434">
          <cell r="H1434">
            <v>27.884799999999998</v>
          </cell>
        </row>
        <row r="1435">
          <cell r="H1435">
            <v>27.885999999999999</v>
          </cell>
        </row>
        <row r="1436">
          <cell r="H1436">
            <v>27.886800000000001</v>
          </cell>
        </row>
        <row r="1437">
          <cell r="H1437">
            <v>27.888200000000001</v>
          </cell>
        </row>
        <row r="1438">
          <cell r="H1438">
            <v>27.889399999999998</v>
          </cell>
        </row>
        <row r="1439">
          <cell r="H1439">
            <v>27.890799999999999</v>
          </cell>
        </row>
        <row r="1440">
          <cell r="H1440">
            <v>27.8918</v>
          </cell>
        </row>
        <row r="1441">
          <cell r="H1441">
            <v>27.892800000000001</v>
          </cell>
        </row>
        <row r="1442">
          <cell r="H1442">
            <v>27.894200000000001</v>
          </cell>
        </row>
        <row r="1443">
          <cell r="H1443">
            <v>27.895399999999999</v>
          </cell>
        </row>
        <row r="1444">
          <cell r="H1444">
            <v>27.896000000000001</v>
          </cell>
        </row>
        <row r="1445">
          <cell r="H1445">
            <v>27.897400000000001</v>
          </cell>
        </row>
        <row r="1446">
          <cell r="H1446">
            <v>27.898700000000002</v>
          </cell>
        </row>
        <row r="1447">
          <cell r="H1447">
            <v>27.899699999999999</v>
          </cell>
        </row>
        <row r="1448">
          <cell r="H1448">
            <v>27.900700000000001</v>
          </cell>
        </row>
        <row r="1449">
          <cell r="H1449">
            <v>27.902100000000001</v>
          </cell>
        </row>
        <row r="1450">
          <cell r="H1450">
            <v>27.903300000000002</v>
          </cell>
        </row>
        <row r="1451">
          <cell r="H1451">
            <v>27.904299999999999</v>
          </cell>
        </row>
        <row r="1452">
          <cell r="H1452">
            <v>27.905899999999999</v>
          </cell>
        </row>
        <row r="1453">
          <cell r="H1453">
            <v>27.906500000000001</v>
          </cell>
        </row>
        <row r="1454">
          <cell r="H1454">
            <v>27.907699999999998</v>
          </cell>
        </row>
        <row r="1455">
          <cell r="H1455">
            <v>27.908899999999999</v>
          </cell>
        </row>
        <row r="1456">
          <cell r="H1456">
            <v>27.909700000000001</v>
          </cell>
        </row>
        <row r="1457">
          <cell r="H1457">
            <v>27.910699999999999</v>
          </cell>
        </row>
        <row r="1458">
          <cell r="H1458">
            <v>27.9117</v>
          </cell>
        </row>
        <row r="1459">
          <cell r="H1459">
            <v>27.9133</v>
          </cell>
        </row>
        <row r="1460">
          <cell r="H1460">
            <v>27.914000000000001</v>
          </cell>
        </row>
        <row r="1461">
          <cell r="H1461">
            <v>27.915400000000002</v>
          </cell>
        </row>
        <row r="1462">
          <cell r="H1462">
            <v>27.917000000000002</v>
          </cell>
        </row>
        <row r="1463">
          <cell r="H1463">
            <v>27.9178</v>
          </cell>
        </row>
        <row r="1464">
          <cell r="H1464">
            <v>27.918600000000001</v>
          </cell>
        </row>
        <row r="1465">
          <cell r="H1465">
            <v>27.919799999999999</v>
          </cell>
        </row>
        <row r="1466">
          <cell r="H1466">
            <v>27.9208</v>
          </cell>
        </row>
        <row r="1467">
          <cell r="H1467">
            <v>27.922000000000001</v>
          </cell>
        </row>
        <row r="1468">
          <cell r="H1468">
            <v>27.922999999999998</v>
          </cell>
        </row>
        <row r="1469">
          <cell r="H1469">
            <v>27.924399999999999</v>
          </cell>
        </row>
        <row r="1470">
          <cell r="H1470">
            <v>27.925000000000001</v>
          </cell>
        </row>
        <row r="1471">
          <cell r="H1471">
            <v>27.925999999999998</v>
          </cell>
        </row>
        <row r="1472">
          <cell r="H1472">
            <v>27.927600000000002</v>
          </cell>
        </row>
        <row r="1473">
          <cell r="H1473">
            <v>27.9284</v>
          </cell>
        </row>
        <row r="1474">
          <cell r="H1474">
            <v>27.9297</v>
          </cell>
        </row>
        <row r="1475">
          <cell r="H1475">
            <v>27.930499999999999</v>
          </cell>
        </row>
        <row r="1476">
          <cell r="H1476">
            <v>27.9315</v>
          </cell>
        </row>
        <row r="1477">
          <cell r="H1477">
            <v>27.932500000000001</v>
          </cell>
        </row>
        <row r="1478">
          <cell r="H1478">
            <v>27.933499999999999</v>
          </cell>
        </row>
        <row r="1479">
          <cell r="H1479">
            <v>27.9345</v>
          </cell>
        </row>
        <row r="1480">
          <cell r="H1480">
            <v>27.935500000000001</v>
          </cell>
        </row>
        <row r="1481">
          <cell r="H1481">
            <v>27.936699999999998</v>
          </cell>
        </row>
        <row r="1482">
          <cell r="H1482">
            <v>27.9377</v>
          </cell>
        </row>
        <row r="1483">
          <cell r="H1483">
            <v>27.9389</v>
          </cell>
        </row>
        <row r="1484">
          <cell r="H1484">
            <v>27.940100000000001</v>
          </cell>
        </row>
        <row r="1485">
          <cell r="H1485">
            <v>27.941099999999999</v>
          </cell>
        </row>
        <row r="1486">
          <cell r="H1486">
            <v>27.9421</v>
          </cell>
        </row>
        <row r="1487">
          <cell r="H1487">
            <v>27.943100000000001</v>
          </cell>
        </row>
        <row r="1488">
          <cell r="H1488">
            <v>27.944099999999999</v>
          </cell>
        </row>
        <row r="1489">
          <cell r="H1489">
            <v>27.9451</v>
          </cell>
        </row>
        <row r="1490">
          <cell r="H1490">
            <v>27.946400000000001</v>
          </cell>
        </row>
        <row r="1491">
          <cell r="H1491">
            <v>27.947399999999998</v>
          </cell>
        </row>
        <row r="1492">
          <cell r="H1492">
            <v>27.9482</v>
          </cell>
        </row>
        <row r="1493">
          <cell r="H1493">
            <v>27.949200000000001</v>
          </cell>
        </row>
        <row r="1494">
          <cell r="H1494">
            <v>27.950399999999998</v>
          </cell>
        </row>
        <row r="1495">
          <cell r="H1495">
            <v>27.9514</v>
          </cell>
        </row>
        <row r="1496">
          <cell r="H1496">
            <v>27.951799999999999</v>
          </cell>
        </row>
        <row r="1497">
          <cell r="H1497">
            <v>27.952999999999999</v>
          </cell>
        </row>
        <row r="1498">
          <cell r="H1498">
            <v>27.954000000000001</v>
          </cell>
        </row>
        <row r="1499">
          <cell r="H1499">
            <v>27.954999999999998</v>
          </cell>
        </row>
        <row r="1500">
          <cell r="H1500">
            <v>27.956</v>
          </cell>
        </row>
        <row r="1501">
          <cell r="H1501">
            <v>27.956800000000001</v>
          </cell>
        </row>
        <row r="1502">
          <cell r="H1502">
            <v>27.957599999999999</v>
          </cell>
        </row>
        <row r="1503">
          <cell r="H1503">
            <v>27.9588</v>
          </cell>
        </row>
        <row r="1504">
          <cell r="H1504">
            <v>27.959800000000001</v>
          </cell>
        </row>
        <row r="1505">
          <cell r="H1505">
            <v>27.960599999999999</v>
          </cell>
        </row>
        <row r="1506">
          <cell r="H1506">
            <v>27.9619</v>
          </cell>
        </row>
        <row r="1507">
          <cell r="H1507">
            <v>27.962299999999999</v>
          </cell>
        </row>
        <row r="1508">
          <cell r="H1508">
            <v>27.963699999999999</v>
          </cell>
        </row>
        <row r="1509">
          <cell r="H1509">
            <v>27.964700000000001</v>
          </cell>
        </row>
        <row r="1510">
          <cell r="H1510">
            <v>27.965499999999999</v>
          </cell>
        </row>
        <row r="1511">
          <cell r="H1511">
            <v>27.966899999999999</v>
          </cell>
        </row>
        <row r="1512">
          <cell r="H1512">
            <v>27.967300000000002</v>
          </cell>
        </row>
        <row r="1513">
          <cell r="H1513">
            <v>27.9681</v>
          </cell>
        </row>
        <row r="1514">
          <cell r="H1514">
            <v>27.969100000000001</v>
          </cell>
        </row>
        <row r="1515">
          <cell r="H1515">
            <v>27.970300000000002</v>
          </cell>
        </row>
        <row r="1516">
          <cell r="H1516">
            <v>27.9711</v>
          </cell>
        </row>
        <row r="1517">
          <cell r="H1517">
            <v>27.972300000000001</v>
          </cell>
        </row>
        <row r="1518">
          <cell r="H1518">
            <v>27.973099999999999</v>
          </cell>
        </row>
        <row r="1519">
          <cell r="H1519">
            <v>27.9739</v>
          </cell>
        </row>
        <row r="1520">
          <cell r="H1520">
            <v>27.975100000000001</v>
          </cell>
        </row>
        <row r="1521">
          <cell r="H1521">
            <v>27.9757</v>
          </cell>
        </row>
        <row r="1522">
          <cell r="H1522">
            <v>27.976500000000001</v>
          </cell>
        </row>
        <row r="1523">
          <cell r="H1523">
            <v>27.977599999999999</v>
          </cell>
        </row>
        <row r="1524">
          <cell r="H1524">
            <v>27.978200000000001</v>
          </cell>
        </row>
        <row r="1525">
          <cell r="H1525">
            <v>27.979199999999999</v>
          </cell>
        </row>
        <row r="1526">
          <cell r="H1526">
            <v>27.98</v>
          </cell>
        </row>
        <row r="1527">
          <cell r="H1527">
            <v>27.981000000000002</v>
          </cell>
        </row>
        <row r="1528">
          <cell r="H1528">
            <v>27.9816</v>
          </cell>
        </row>
        <row r="1529">
          <cell r="H1529">
            <v>27.982600000000001</v>
          </cell>
        </row>
        <row r="1530">
          <cell r="H1530">
            <v>27.9834</v>
          </cell>
        </row>
        <row r="1531">
          <cell r="H1531">
            <v>27.984000000000002</v>
          </cell>
        </row>
        <row r="1532">
          <cell r="H1532">
            <v>27.984999999999999</v>
          </cell>
        </row>
        <row r="1533">
          <cell r="H1533">
            <v>27.985800000000001</v>
          </cell>
        </row>
        <row r="1534">
          <cell r="H1534">
            <v>27.986599999999999</v>
          </cell>
        </row>
        <row r="1535">
          <cell r="H1535">
            <v>27.987200000000001</v>
          </cell>
        </row>
        <row r="1536">
          <cell r="H1536">
            <v>27.988399999999999</v>
          </cell>
        </row>
        <row r="1537">
          <cell r="H1537">
            <v>27.9894</v>
          </cell>
        </row>
        <row r="1538">
          <cell r="H1538">
            <v>27.990200000000002</v>
          </cell>
        </row>
        <row r="1539">
          <cell r="H1539">
            <v>27.991</v>
          </cell>
        </row>
        <row r="1540">
          <cell r="H1540">
            <v>27.992000000000001</v>
          </cell>
        </row>
        <row r="1541">
          <cell r="H1541">
            <v>27.9924</v>
          </cell>
        </row>
        <row r="1542">
          <cell r="H1542">
            <v>27.993300000000001</v>
          </cell>
        </row>
        <row r="1543">
          <cell r="H1543">
            <v>27.994299999999999</v>
          </cell>
        </row>
        <row r="1544">
          <cell r="H1544">
            <v>27.994900000000001</v>
          </cell>
        </row>
        <row r="1545">
          <cell r="H1545">
            <v>27.995899999999999</v>
          </cell>
        </row>
        <row r="1546">
          <cell r="H1546">
            <v>27.996500000000001</v>
          </cell>
        </row>
        <row r="1547">
          <cell r="H1547">
            <v>27.997499999999999</v>
          </cell>
        </row>
        <row r="1548">
          <cell r="H1548">
            <v>27.9983</v>
          </cell>
        </row>
        <row r="1549">
          <cell r="H1549">
            <v>27.999500000000001</v>
          </cell>
        </row>
        <row r="1550">
          <cell r="H1550">
            <v>27.9999</v>
          </cell>
        </row>
        <row r="1551">
          <cell r="H1551">
            <v>28.000699999999998</v>
          </cell>
        </row>
        <row r="1552">
          <cell r="H1552">
            <v>28.0015</v>
          </cell>
        </row>
        <row r="1553">
          <cell r="H1553">
            <v>28.002300000000002</v>
          </cell>
        </row>
        <row r="1554">
          <cell r="H1554">
            <v>28.0029</v>
          </cell>
        </row>
        <row r="1555">
          <cell r="H1555">
            <v>28.003900000000002</v>
          </cell>
        </row>
        <row r="1556">
          <cell r="H1556">
            <v>28.0047</v>
          </cell>
        </row>
        <row r="1557">
          <cell r="H1557">
            <v>28.005500000000001</v>
          </cell>
        </row>
        <row r="1558">
          <cell r="H1558">
            <v>28.0063</v>
          </cell>
        </row>
        <row r="1559">
          <cell r="H1559">
            <v>28.007100000000001</v>
          </cell>
        </row>
        <row r="1560">
          <cell r="H1560">
            <v>28.008099999999999</v>
          </cell>
        </row>
        <row r="1561">
          <cell r="H1561">
            <v>28.008800000000001</v>
          </cell>
        </row>
        <row r="1562">
          <cell r="H1562">
            <v>28.009399999999999</v>
          </cell>
        </row>
        <row r="1563">
          <cell r="H1563">
            <v>28.010400000000001</v>
          </cell>
        </row>
        <row r="1564">
          <cell r="H1564">
            <v>28.010999999999999</v>
          </cell>
        </row>
        <row r="1565">
          <cell r="H1565">
            <v>28.012</v>
          </cell>
        </row>
        <row r="1566">
          <cell r="H1566">
            <v>28.012799999999999</v>
          </cell>
        </row>
        <row r="1567">
          <cell r="H1567">
            <v>28.0136</v>
          </cell>
        </row>
        <row r="1568">
          <cell r="H1568">
            <v>28.014399999999998</v>
          </cell>
        </row>
        <row r="1569">
          <cell r="H1569">
            <v>28.014800000000001</v>
          </cell>
        </row>
        <row r="1570">
          <cell r="H1570">
            <v>28.015599999999999</v>
          </cell>
        </row>
        <row r="1571">
          <cell r="H1571">
            <v>28.0166</v>
          </cell>
        </row>
        <row r="1572">
          <cell r="H1572">
            <v>28.017199999999999</v>
          </cell>
        </row>
        <row r="1573">
          <cell r="H1573">
            <v>28.0182</v>
          </cell>
        </row>
        <row r="1574">
          <cell r="H1574">
            <v>28.018799999999999</v>
          </cell>
        </row>
        <row r="1575">
          <cell r="H1575">
            <v>28.019400000000001</v>
          </cell>
        </row>
        <row r="1576">
          <cell r="H1576">
            <v>28.02</v>
          </cell>
        </row>
        <row r="1577">
          <cell r="H1577">
            <v>28.0212</v>
          </cell>
        </row>
        <row r="1578">
          <cell r="H1578">
            <v>28.021799999999999</v>
          </cell>
        </row>
        <row r="1579">
          <cell r="H1579">
            <v>28.022600000000001</v>
          </cell>
        </row>
        <row r="1580">
          <cell r="H1580">
            <v>28.023599999999998</v>
          </cell>
        </row>
        <row r="1581">
          <cell r="H1581">
            <v>28.0242</v>
          </cell>
        </row>
        <row r="1582">
          <cell r="H1582">
            <v>28.024899999999999</v>
          </cell>
        </row>
        <row r="1583">
          <cell r="H1583">
            <v>28.025500000000001</v>
          </cell>
        </row>
        <row r="1584">
          <cell r="H1584">
            <v>28.0261</v>
          </cell>
        </row>
        <row r="1585">
          <cell r="H1585">
            <v>28.026900000000001</v>
          </cell>
        </row>
        <row r="1586">
          <cell r="H1586">
            <v>28.027699999999999</v>
          </cell>
        </row>
        <row r="1587">
          <cell r="H1587">
            <v>28.028300000000002</v>
          </cell>
        </row>
        <row r="1588">
          <cell r="H1588">
            <v>28.0291</v>
          </cell>
        </row>
        <row r="1589">
          <cell r="H1589">
            <v>28.029900000000001</v>
          </cell>
        </row>
        <row r="1590">
          <cell r="H1590">
            <v>28.030899999999999</v>
          </cell>
        </row>
        <row r="1591">
          <cell r="H1591">
            <v>28.031099999999999</v>
          </cell>
        </row>
        <row r="1592">
          <cell r="H1592">
            <v>28.0321</v>
          </cell>
        </row>
        <row r="1593">
          <cell r="H1593">
            <v>28.032900000000001</v>
          </cell>
        </row>
        <row r="1594">
          <cell r="H1594">
            <v>28.033300000000001</v>
          </cell>
        </row>
        <row r="1595">
          <cell r="H1595">
            <v>28.033899999999999</v>
          </cell>
        </row>
        <row r="1596">
          <cell r="H1596">
            <v>28.0349</v>
          </cell>
        </row>
        <row r="1597">
          <cell r="H1597">
            <v>28.035499999999999</v>
          </cell>
        </row>
        <row r="1598">
          <cell r="H1598">
            <v>28.035699999999999</v>
          </cell>
        </row>
        <row r="1599">
          <cell r="H1599">
            <v>28.0367</v>
          </cell>
        </row>
        <row r="1600">
          <cell r="H1600">
            <v>28.037099999999999</v>
          </cell>
        </row>
        <row r="1601">
          <cell r="H1601">
            <v>28.0379</v>
          </cell>
        </row>
        <row r="1602">
          <cell r="H1602">
            <v>28.038699999999999</v>
          </cell>
        </row>
        <row r="1603">
          <cell r="H1603">
            <v>28.039300000000001</v>
          </cell>
        </row>
        <row r="1604">
          <cell r="H1604">
            <v>28.040099999999999</v>
          </cell>
        </row>
        <row r="1605">
          <cell r="H1605">
            <v>28.0412</v>
          </cell>
        </row>
        <row r="1606">
          <cell r="H1606">
            <v>28.041599999999999</v>
          </cell>
        </row>
        <row r="1607">
          <cell r="H1607">
            <v>28.042400000000001</v>
          </cell>
        </row>
        <row r="1608">
          <cell r="H1608">
            <v>28.042999999999999</v>
          </cell>
        </row>
        <row r="1609">
          <cell r="H1609">
            <v>28.043600000000001</v>
          </cell>
        </row>
        <row r="1610">
          <cell r="H1610">
            <v>28.0444</v>
          </cell>
        </row>
        <row r="1611">
          <cell r="H1611">
            <v>28.044599999999999</v>
          </cell>
        </row>
        <row r="1612">
          <cell r="H1612">
            <v>28.045200000000001</v>
          </cell>
        </row>
        <row r="1613">
          <cell r="H1613">
            <v>28.0456</v>
          </cell>
        </row>
        <row r="1614">
          <cell r="H1614">
            <v>28.046600000000002</v>
          </cell>
        </row>
        <row r="1615">
          <cell r="H1615">
            <v>28.047000000000001</v>
          </cell>
        </row>
        <row r="1616">
          <cell r="H1616">
            <v>28.047599999999999</v>
          </cell>
        </row>
        <row r="1617">
          <cell r="H1617">
            <v>28.048400000000001</v>
          </cell>
        </row>
        <row r="1618">
          <cell r="H1618">
            <v>28.048999999999999</v>
          </cell>
        </row>
        <row r="1619">
          <cell r="H1619">
            <v>28.05</v>
          </cell>
        </row>
        <row r="1620">
          <cell r="H1620">
            <v>28.0502</v>
          </cell>
        </row>
        <row r="1621">
          <cell r="H1621">
            <v>28.050999999999998</v>
          </cell>
        </row>
        <row r="1622">
          <cell r="H1622">
            <v>28.051200000000001</v>
          </cell>
        </row>
        <row r="1623">
          <cell r="H1623">
            <v>28.052</v>
          </cell>
        </row>
        <row r="1624">
          <cell r="H1624">
            <v>28.052600000000002</v>
          </cell>
        </row>
        <row r="1625">
          <cell r="H1625">
            <v>28.0534</v>
          </cell>
        </row>
        <row r="1626">
          <cell r="H1626">
            <v>28.053999999999998</v>
          </cell>
        </row>
        <row r="1627">
          <cell r="H1627">
            <v>28.054600000000001</v>
          </cell>
        </row>
        <row r="1628">
          <cell r="H1628">
            <v>28.055199999999999</v>
          </cell>
        </row>
        <row r="1629">
          <cell r="H1629">
            <v>28.056000000000001</v>
          </cell>
        </row>
        <row r="1630">
          <cell r="H1630">
            <v>28.056699999999999</v>
          </cell>
        </row>
        <row r="1631">
          <cell r="H1631">
            <v>28.057300000000001</v>
          </cell>
        </row>
        <row r="1632">
          <cell r="H1632">
            <v>28.0579</v>
          </cell>
        </row>
        <row r="1633">
          <cell r="H1633">
            <v>28.058700000000002</v>
          </cell>
        </row>
        <row r="1634">
          <cell r="H1634">
            <v>28.058900000000001</v>
          </cell>
        </row>
        <row r="1635">
          <cell r="H1635">
            <v>28.059699999999999</v>
          </cell>
        </row>
        <row r="1636">
          <cell r="H1636">
            <v>28.060300000000002</v>
          </cell>
        </row>
        <row r="1637">
          <cell r="H1637">
            <v>28.060700000000001</v>
          </cell>
        </row>
        <row r="1638">
          <cell r="H1638">
            <v>28.061699999999998</v>
          </cell>
        </row>
        <row r="1639">
          <cell r="H1639">
            <v>28.061900000000001</v>
          </cell>
        </row>
        <row r="1640">
          <cell r="H1640">
            <v>28.0627</v>
          </cell>
        </row>
        <row r="1641">
          <cell r="H1641">
            <v>28.062899999999999</v>
          </cell>
        </row>
        <row r="1642">
          <cell r="H1642">
            <v>28.0639</v>
          </cell>
        </row>
        <row r="1643">
          <cell r="H1643">
            <v>28.064699999999998</v>
          </cell>
        </row>
        <row r="1644">
          <cell r="H1644">
            <v>28.064900000000002</v>
          </cell>
        </row>
        <row r="1645">
          <cell r="H1645">
            <v>28.0657</v>
          </cell>
        </row>
        <row r="1646">
          <cell r="H1646">
            <v>28.066500000000001</v>
          </cell>
        </row>
        <row r="1647">
          <cell r="H1647">
            <v>28.0669</v>
          </cell>
        </row>
        <row r="1648">
          <cell r="H1648">
            <v>28.067499999999999</v>
          </cell>
        </row>
        <row r="1649">
          <cell r="H1649">
            <v>28.068100000000001</v>
          </cell>
        </row>
        <row r="1650">
          <cell r="H1650">
            <v>28.068899999999999</v>
          </cell>
        </row>
        <row r="1651">
          <cell r="H1651">
            <v>28.069299999999998</v>
          </cell>
        </row>
        <row r="1652">
          <cell r="H1652">
            <v>28.0703</v>
          </cell>
        </row>
        <row r="1653">
          <cell r="H1653">
            <v>28.070499999999999</v>
          </cell>
        </row>
        <row r="1654">
          <cell r="H1654">
            <v>28.0715</v>
          </cell>
        </row>
        <row r="1655">
          <cell r="H1655">
            <v>28.0715</v>
          </cell>
        </row>
        <row r="1656">
          <cell r="H1656">
            <v>28.072399999999998</v>
          </cell>
        </row>
        <row r="1657">
          <cell r="H1657">
            <v>28.072800000000001</v>
          </cell>
        </row>
        <row r="1658">
          <cell r="H1658">
            <v>28.073799999999999</v>
          </cell>
        </row>
        <row r="1659">
          <cell r="H1659">
            <v>28.074400000000001</v>
          </cell>
        </row>
        <row r="1660">
          <cell r="H1660">
            <v>28.0748</v>
          </cell>
        </row>
        <row r="1661">
          <cell r="H1661">
            <v>28.075600000000001</v>
          </cell>
        </row>
        <row r="1662">
          <cell r="H1662">
            <v>28.076000000000001</v>
          </cell>
        </row>
        <row r="1663">
          <cell r="H1663">
            <v>28.0764</v>
          </cell>
        </row>
        <row r="1664">
          <cell r="H1664">
            <v>28.077400000000001</v>
          </cell>
        </row>
        <row r="1665">
          <cell r="H1665">
            <v>28.0776</v>
          </cell>
        </row>
        <row r="1666">
          <cell r="H1666">
            <v>28.078600000000002</v>
          </cell>
        </row>
        <row r="1667">
          <cell r="H1667">
            <v>28.078800000000001</v>
          </cell>
        </row>
        <row r="1668">
          <cell r="H1668">
            <v>28.0792</v>
          </cell>
        </row>
        <row r="1669">
          <cell r="H1669">
            <v>28.08</v>
          </cell>
        </row>
        <row r="1670">
          <cell r="H1670">
            <v>28.080400000000001</v>
          </cell>
        </row>
        <row r="1671">
          <cell r="H1671">
            <v>28.081</v>
          </cell>
        </row>
        <row r="1672">
          <cell r="H1672">
            <v>28.081399999999999</v>
          </cell>
        </row>
        <row r="1673">
          <cell r="H1673">
            <v>28.082000000000001</v>
          </cell>
        </row>
        <row r="1674">
          <cell r="H1674">
            <v>28.0822</v>
          </cell>
        </row>
        <row r="1675">
          <cell r="H1675">
            <v>28.082799999999999</v>
          </cell>
        </row>
        <row r="1676">
          <cell r="H1676">
            <v>28.083400000000001</v>
          </cell>
        </row>
        <row r="1677">
          <cell r="H1677">
            <v>28.083600000000001</v>
          </cell>
        </row>
        <row r="1678">
          <cell r="H1678">
            <v>28.084399999999999</v>
          </cell>
        </row>
        <row r="1679">
          <cell r="H1679">
            <v>28.084800000000001</v>
          </cell>
        </row>
        <row r="1680">
          <cell r="H1680">
            <v>28.085599999999999</v>
          </cell>
        </row>
        <row r="1681">
          <cell r="H1681">
            <v>28.086200000000002</v>
          </cell>
        </row>
        <row r="1682">
          <cell r="H1682">
            <v>28.086400000000001</v>
          </cell>
        </row>
        <row r="1683">
          <cell r="H1683">
            <v>28.0868</v>
          </cell>
        </row>
        <row r="1684">
          <cell r="H1684">
            <v>28.087599999999998</v>
          </cell>
        </row>
        <row r="1685">
          <cell r="H1685">
            <v>28.087900000000001</v>
          </cell>
        </row>
        <row r="1686">
          <cell r="H1686">
            <v>28.0883</v>
          </cell>
        </row>
        <row r="1687">
          <cell r="H1687">
            <v>28.089099999999998</v>
          </cell>
        </row>
        <row r="1688">
          <cell r="H1688">
            <v>28.089099999999998</v>
          </cell>
        </row>
        <row r="1689">
          <cell r="H1689">
            <v>28.089500000000001</v>
          </cell>
        </row>
        <row r="1690">
          <cell r="H1690">
            <v>28.090299999999999</v>
          </cell>
        </row>
        <row r="1691">
          <cell r="H1691">
            <v>28.090699999999998</v>
          </cell>
        </row>
        <row r="1692">
          <cell r="H1692">
            <v>28.091100000000001</v>
          </cell>
        </row>
        <row r="1693">
          <cell r="H1693">
            <v>28.091699999999999</v>
          </cell>
        </row>
        <row r="1694">
          <cell r="H1694">
            <v>28.092300000000002</v>
          </cell>
        </row>
        <row r="1695">
          <cell r="H1695">
            <v>28.092700000000001</v>
          </cell>
        </row>
        <row r="1696">
          <cell r="H1696">
            <v>28.0929</v>
          </cell>
        </row>
        <row r="1697">
          <cell r="H1697">
            <v>28.093699999999998</v>
          </cell>
        </row>
        <row r="1698">
          <cell r="H1698">
            <v>28.0943</v>
          </cell>
        </row>
        <row r="1699">
          <cell r="H1699">
            <v>28.0947</v>
          </cell>
        </row>
        <row r="1700">
          <cell r="H1700">
            <v>28.095099999999999</v>
          </cell>
        </row>
        <row r="1701">
          <cell r="H1701">
            <v>28.095300000000002</v>
          </cell>
        </row>
        <row r="1702">
          <cell r="H1702">
            <v>28.096299999999999</v>
          </cell>
        </row>
        <row r="1703">
          <cell r="H1703">
            <v>28.096499999999999</v>
          </cell>
        </row>
        <row r="1704">
          <cell r="H1704">
            <v>28.096900000000002</v>
          </cell>
        </row>
        <row r="1705">
          <cell r="H1705">
            <v>28.097100000000001</v>
          </cell>
        </row>
        <row r="1706">
          <cell r="H1706">
            <v>28.097899999999999</v>
          </cell>
        </row>
        <row r="1707">
          <cell r="H1707">
            <v>28.098299999999998</v>
          </cell>
        </row>
        <row r="1708">
          <cell r="H1708">
            <v>28.098500000000001</v>
          </cell>
        </row>
        <row r="1709">
          <cell r="H1709">
            <v>28.0989</v>
          </cell>
        </row>
        <row r="1710">
          <cell r="H1710">
            <v>28.099299999999999</v>
          </cell>
        </row>
        <row r="1711">
          <cell r="H1711">
            <v>28.099900000000002</v>
          </cell>
        </row>
        <row r="1712">
          <cell r="H1712">
            <v>28.1005</v>
          </cell>
        </row>
        <row r="1713">
          <cell r="H1713">
            <v>28.100899999999999</v>
          </cell>
        </row>
        <row r="1714">
          <cell r="H1714">
            <v>28.101299999999998</v>
          </cell>
        </row>
        <row r="1715">
          <cell r="H1715">
            <v>28.101900000000001</v>
          </cell>
        </row>
        <row r="1716">
          <cell r="H1716">
            <v>28.1021</v>
          </cell>
        </row>
        <row r="1717">
          <cell r="H1717">
            <v>28.102499999999999</v>
          </cell>
        </row>
        <row r="1718">
          <cell r="H1718">
            <v>28.103100000000001</v>
          </cell>
        </row>
        <row r="1719">
          <cell r="H1719">
            <v>28.1035</v>
          </cell>
        </row>
        <row r="1720">
          <cell r="H1720">
            <v>28.1038</v>
          </cell>
        </row>
        <row r="1721">
          <cell r="H1721">
            <v>28.104600000000001</v>
          </cell>
        </row>
        <row r="1722">
          <cell r="H1722">
            <v>28.104800000000001</v>
          </cell>
        </row>
        <row r="1723">
          <cell r="H1723">
            <v>28.105599999999999</v>
          </cell>
        </row>
        <row r="1724">
          <cell r="H1724">
            <v>28.106000000000002</v>
          </cell>
        </row>
        <row r="1725">
          <cell r="H1725">
            <v>28.106400000000001</v>
          </cell>
        </row>
        <row r="1726">
          <cell r="H1726">
            <v>28.1068</v>
          </cell>
        </row>
        <row r="1727">
          <cell r="H1727">
            <v>28.107199999999999</v>
          </cell>
        </row>
        <row r="1728">
          <cell r="H1728">
            <v>28.107800000000001</v>
          </cell>
        </row>
        <row r="1729">
          <cell r="H1729">
            <v>28.108000000000001</v>
          </cell>
        </row>
        <row r="1730">
          <cell r="H1730">
            <v>28.1082</v>
          </cell>
        </row>
        <row r="1731">
          <cell r="H1731">
            <v>28.109000000000002</v>
          </cell>
        </row>
        <row r="1732">
          <cell r="H1732">
            <v>28.1096</v>
          </cell>
        </row>
        <row r="1733">
          <cell r="H1733">
            <v>28.110199999999999</v>
          </cell>
        </row>
        <row r="1734">
          <cell r="H1734">
            <v>28.110399999999998</v>
          </cell>
        </row>
        <row r="1735">
          <cell r="H1735">
            <v>28.111000000000001</v>
          </cell>
        </row>
        <row r="1736">
          <cell r="H1736">
            <v>28.1114</v>
          </cell>
        </row>
        <row r="1737">
          <cell r="H1737">
            <v>28.111599999999999</v>
          </cell>
        </row>
        <row r="1738">
          <cell r="H1738">
            <v>28.112200000000001</v>
          </cell>
        </row>
        <row r="1739">
          <cell r="H1739">
            <v>28.1128</v>
          </cell>
        </row>
        <row r="1740">
          <cell r="H1740">
            <v>28.113199999999999</v>
          </cell>
        </row>
        <row r="1741">
          <cell r="H1741">
            <v>28.113399999999999</v>
          </cell>
        </row>
        <row r="1742">
          <cell r="H1742">
            <v>28.113800000000001</v>
          </cell>
        </row>
        <row r="1743">
          <cell r="H1743">
            <v>28.114599999999999</v>
          </cell>
        </row>
        <row r="1744">
          <cell r="H1744">
            <v>28.114799999999999</v>
          </cell>
        </row>
        <row r="1745">
          <cell r="H1745">
            <v>28.115200000000002</v>
          </cell>
        </row>
        <row r="1746">
          <cell r="H1746">
            <v>28.115400000000001</v>
          </cell>
        </row>
        <row r="1747">
          <cell r="H1747">
            <v>28.116399999999999</v>
          </cell>
        </row>
        <row r="1748">
          <cell r="H1748">
            <v>28.116399999999999</v>
          </cell>
        </row>
        <row r="1749">
          <cell r="H1749">
            <v>28.117000000000001</v>
          </cell>
        </row>
        <row r="1750">
          <cell r="H1750">
            <v>28.1174</v>
          </cell>
        </row>
        <row r="1751">
          <cell r="H1751">
            <v>28.117999999999999</v>
          </cell>
        </row>
        <row r="1752">
          <cell r="H1752">
            <v>28.118200000000002</v>
          </cell>
        </row>
        <row r="1753">
          <cell r="H1753">
            <v>28.118600000000001</v>
          </cell>
        </row>
        <row r="1754">
          <cell r="H1754">
            <v>28.1188</v>
          </cell>
        </row>
        <row r="1755">
          <cell r="H1755">
            <v>28.119700000000002</v>
          </cell>
        </row>
        <row r="1756">
          <cell r="H1756">
            <v>28.119700000000002</v>
          </cell>
        </row>
        <row r="1757">
          <cell r="H1757">
            <v>28.1205</v>
          </cell>
        </row>
        <row r="1758">
          <cell r="H1758">
            <v>28.120699999999999</v>
          </cell>
        </row>
        <row r="1759">
          <cell r="H1759">
            <v>28.121300000000002</v>
          </cell>
        </row>
        <row r="1760">
          <cell r="H1760">
            <v>28.121700000000001</v>
          </cell>
        </row>
        <row r="1761">
          <cell r="H1761">
            <v>28.1221</v>
          </cell>
        </row>
        <row r="1762">
          <cell r="H1762">
            <v>28.1221</v>
          </cell>
        </row>
        <row r="1763">
          <cell r="H1763">
            <v>28.122499999999999</v>
          </cell>
        </row>
        <row r="1764">
          <cell r="H1764">
            <v>28.122699999999998</v>
          </cell>
        </row>
        <row r="1765">
          <cell r="H1765">
            <v>28.1235</v>
          </cell>
        </row>
        <row r="1766">
          <cell r="H1766">
            <v>28.123699999999999</v>
          </cell>
        </row>
        <row r="1767">
          <cell r="H1767">
            <v>28.123899999999999</v>
          </cell>
        </row>
        <row r="1768">
          <cell r="H1768">
            <v>28.124700000000001</v>
          </cell>
        </row>
        <row r="1769">
          <cell r="H1769">
            <v>28.1251</v>
          </cell>
        </row>
        <row r="1770">
          <cell r="H1770">
            <v>28.124700000000001</v>
          </cell>
        </row>
        <row r="1771">
          <cell r="H1771">
            <v>28.125299999999999</v>
          </cell>
        </row>
        <row r="1772">
          <cell r="H1772">
            <v>28.125699999999998</v>
          </cell>
        </row>
        <row r="1773">
          <cell r="H1773">
            <v>28.126100000000001</v>
          </cell>
        </row>
        <row r="1774">
          <cell r="H1774">
            <v>28.1265</v>
          </cell>
        </row>
        <row r="1775">
          <cell r="H1775">
            <v>28.127099999999999</v>
          </cell>
        </row>
        <row r="1776">
          <cell r="H1776">
            <v>28.127700000000001</v>
          </cell>
        </row>
        <row r="1777">
          <cell r="H1777">
            <v>28.1281</v>
          </cell>
        </row>
        <row r="1778">
          <cell r="H1778">
            <v>28.1279</v>
          </cell>
        </row>
        <row r="1779">
          <cell r="H1779">
            <v>28.128299999999999</v>
          </cell>
        </row>
        <row r="1780">
          <cell r="H1780">
            <v>28.128900000000002</v>
          </cell>
        </row>
        <row r="1781">
          <cell r="H1781">
            <v>28.128900000000002</v>
          </cell>
        </row>
        <row r="1782">
          <cell r="H1782">
            <v>28.1297</v>
          </cell>
        </row>
        <row r="1783">
          <cell r="H1783">
            <v>28.1295</v>
          </cell>
        </row>
        <row r="1784">
          <cell r="H1784">
            <v>28.130099999999999</v>
          </cell>
        </row>
        <row r="1785">
          <cell r="H1785">
            <v>28.130299999999998</v>
          </cell>
        </row>
        <row r="1786">
          <cell r="H1786">
            <v>28.130500000000001</v>
          </cell>
        </row>
        <row r="1787">
          <cell r="H1787">
            <v>28.1311</v>
          </cell>
        </row>
        <row r="1788">
          <cell r="H1788">
            <v>28.131499999999999</v>
          </cell>
        </row>
        <row r="1789">
          <cell r="H1789">
            <v>28.131699999999999</v>
          </cell>
        </row>
        <row r="1790">
          <cell r="H1790">
            <v>28.132100000000001</v>
          </cell>
        </row>
        <row r="1791">
          <cell r="H1791">
            <v>28.132300000000001</v>
          </cell>
        </row>
        <row r="1792">
          <cell r="H1792">
            <v>28.1325</v>
          </cell>
        </row>
        <row r="1793">
          <cell r="H1793">
            <v>28.132899999999999</v>
          </cell>
        </row>
        <row r="1794">
          <cell r="H1794">
            <v>28.133099999999999</v>
          </cell>
        </row>
        <row r="1795">
          <cell r="H1795">
            <v>28.133500000000002</v>
          </cell>
        </row>
        <row r="1796">
          <cell r="H1796">
            <v>28.133700000000001</v>
          </cell>
        </row>
        <row r="1797">
          <cell r="H1797">
            <v>28.1341</v>
          </cell>
        </row>
        <row r="1798">
          <cell r="H1798">
            <v>28.1341</v>
          </cell>
        </row>
        <row r="1799">
          <cell r="H1799">
            <v>28.1343</v>
          </cell>
        </row>
        <row r="1800">
          <cell r="H1800">
            <v>28.135100000000001</v>
          </cell>
        </row>
        <row r="1801">
          <cell r="H1801">
            <v>28.135300000000001</v>
          </cell>
        </row>
        <row r="1802">
          <cell r="H1802">
            <v>28.1358</v>
          </cell>
        </row>
        <row r="1803">
          <cell r="H1803">
            <v>28.135999999999999</v>
          </cell>
        </row>
        <row r="1804">
          <cell r="H1804">
            <v>28.136399999999998</v>
          </cell>
        </row>
        <row r="1805">
          <cell r="H1805">
            <v>28.136600000000001</v>
          </cell>
        </row>
        <row r="1806">
          <cell r="H1806">
            <v>28.136600000000001</v>
          </cell>
        </row>
        <row r="1807">
          <cell r="H1807">
            <v>28.1372</v>
          </cell>
        </row>
        <row r="1808">
          <cell r="H1808">
            <v>28.137599999999999</v>
          </cell>
        </row>
        <row r="1809">
          <cell r="H1809">
            <v>28.137799999999999</v>
          </cell>
        </row>
        <row r="1810">
          <cell r="H1810">
            <v>28.137799999999999</v>
          </cell>
        </row>
        <row r="1811">
          <cell r="H1811">
            <v>28.138200000000001</v>
          </cell>
        </row>
        <row r="1812">
          <cell r="H1812">
            <v>28.1386</v>
          </cell>
        </row>
        <row r="1813">
          <cell r="H1813">
            <v>28.139199999999999</v>
          </cell>
        </row>
        <row r="1814">
          <cell r="H1814">
            <v>28.139199999999999</v>
          </cell>
        </row>
        <row r="1815">
          <cell r="H1815">
            <v>28.139399999999998</v>
          </cell>
        </row>
        <row r="1816">
          <cell r="H1816">
            <v>28.139800000000001</v>
          </cell>
        </row>
        <row r="1817">
          <cell r="H1817">
            <v>28.14</v>
          </cell>
        </row>
        <row r="1818">
          <cell r="H1818">
            <v>28.1402</v>
          </cell>
        </row>
        <row r="1819">
          <cell r="H1819">
            <v>28.140599999999999</v>
          </cell>
        </row>
        <row r="1820">
          <cell r="H1820">
            <v>28.140599999999999</v>
          </cell>
        </row>
        <row r="1821">
          <cell r="H1821">
            <v>28.1416</v>
          </cell>
        </row>
        <row r="1822">
          <cell r="H1822">
            <v>28.1416</v>
          </cell>
        </row>
        <row r="1823">
          <cell r="H1823">
            <v>28.1416</v>
          </cell>
        </row>
        <row r="1824">
          <cell r="H1824">
            <v>28.142399999999999</v>
          </cell>
        </row>
        <row r="1825">
          <cell r="H1825">
            <v>28.142399999999999</v>
          </cell>
        </row>
        <row r="1826">
          <cell r="H1826">
            <v>28.142600000000002</v>
          </cell>
        </row>
        <row r="1827">
          <cell r="H1827">
            <v>28.142800000000001</v>
          </cell>
        </row>
        <row r="1828">
          <cell r="H1828">
            <v>28.143000000000001</v>
          </cell>
        </row>
        <row r="1829">
          <cell r="H1829">
            <v>28.1434</v>
          </cell>
        </row>
        <row r="1830">
          <cell r="H1830">
            <v>28.143599999999999</v>
          </cell>
        </row>
        <row r="1831">
          <cell r="H1831">
            <v>28.143799999999999</v>
          </cell>
        </row>
        <row r="1832">
          <cell r="H1832">
            <v>28.144200000000001</v>
          </cell>
        </row>
        <row r="1833">
          <cell r="H1833">
            <v>28.144600000000001</v>
          </cell>
        </row>
        <row r="1834">
          <cell r="H1834">
            <v>28.145</v>
          </cell>
        </row>
        <row r="1835">
          <cell r="H1835">
            <v>28.145199999999999</v>
          </cell>
        </row>
        <row r="1836">
          <cell r="H1836">
            <v>28.145600000000002</v>
          </cell>
        </row>
        <row r="1837">
          <cell r="H1837">
            <v>28.145800000000001</v>
          </cell>
        </row>
        <row r="1838">
          <cell r="H1838">
            <v>28.145600000000002</v>
          </cell>
        </row>
        <row r="1839">
          <cell r="H1839">
            <v>28.145800000000001</v>
          </cell>
        </row>
        <row r="1840">
          <cell r="H1840">
            <v>28.1464</v>
          </cell>
        </row>
        <row r="1841">
          <cell r="H1841">
            <v>28.1464</v>
          </cell>
        </row>
        <row r="1842">
          <cell r="H1842">
            <v>28.146799999999999</v>
          </cell>
        </row>
        <row r="1843">
          <cell r="H1843">
            <v>28.147200000000002</v>
          </cell>
        </row>
        <row r="1844">
          <cell r="H1844">
            <v>28.147400000000001</v>
          </cell>
        </row>
        <row r="1845">
          <cell r="H1845">
            <v>28.1478</v>
          </cell>
        </row>
        <row r="1846">
          <cell r="H1846">
            <v>28.1478</v>
          </cell>
        </row>
        <row r="1847">
          <cell r="H1847">
            <v>28.148</v>
          </cell>
        </row>
        <row r="1848">
          <cell r="H1848">
            <v>28.148599999999998</v>
          </cell>
        </row>
        <row r="1849">
          <cell r="H1849">
            <v>28.148599999999998</v>
          </cell>
        </row>
        <row r="1850">
          <cell r="H1850">
            <v>28.148800000000001</v>
          </cell>
        </row>
        <row r="1851">
          <cell r="H1851">
            <v>28.1492</v>
          </cell>
        </row>
        <row r="1852">
          <cell r="H1852">
            <v>28.1496</v>
          </cell>
        </row>
        <row r="1853">
          <cell r="H1853">
            <v>28.149799999999999</v>
          </cell>
        </row>
        <row r="1854">
          <cell r="H1854">
            <v>28.15</v>
          </cell>
        </row>
        <row r="1855">
          <cell r="H1855">
            <v>28.150200000000002</v>
          </cell>
        </row>
        <row r="1856">
          <cell r="H1856">
            <v>28.150600000000001</v>
          </cell>
        </row>
        <row r="1857">
          <cell r="H1857">
            <v>28.150600000000001</v>
          </cell>
        </row>
        <row r="1858">
          <cell r="H1858">
            <v>28.151</v>
          </cell>
        </row>
        <row r="1859">
          <cell r="H1859">
            <v>28.151</v>
          </cell>
        </row>
        <row r="1860">
          <cell r="H1860">
            <v>28.151499999999999</v>
          </cell>
        </row>
        <row r="1861">
          <cell r="H1861">
            <v>28.151700000000002</v>
          </cell>
        </row>
        <row r="1862">
          <cell r="H1862">
            <v>28.152100000000001</v>
          </cell>
        </row>
        <row r="1863">
          <cell r="H1863">
            <v>28.1523</v>
          </cell>
        </row>
        <row r="1864">
          <cell r="H1864">
            <v>28.1525</v>
          </cell>
        </row>
        <row r="1865">
          <cell r="H1865">
            <v>28.152899999999999</v>
          </cell>
        </row>
        <row r="1866">
          <cell r="H1866">
            <v>28.152899999999999</v>
          </cell>
        </row>
        <row r="1867">
          <cell r="H1867">
            <v>28.153300000000002</v>
          </cell>
        </row>
        <row r="1868">
          <cell r="H1868">
            <v>28.153500000000001</v>
          </cell>
        </row>
        <row r="1869">
          <cell r="H1869">
            <v>28.1539</v>
          </cell>
        </row>
        <row r="1870">
          <cell r="H1870">
            <v>28.1539</v>
          </cell>
        </row>
        <row r="1871">
          <cell r="H1871">
            <v>28.1539</v>
          </cell>
        </row>
        <row r="1872">
          <cell r="H1872">
            <v>28.154299999999999</v>
          </cell>
        </row>
        <row r="1873">
          <cell r="H1873">
            <v>28.154499999999999</v>
          </cell>
        </row>
        <row r="1874">
          <cell r="H1874">
            <v>28.154699999999998</v>
          </cell>
        </row>
        <row r="1875">
          <cell r="H1875">
            <v>28.154900000000001</v>
          </cell>
        </row>
        <row r="1876">
          <cell r="H1876">
            <v>28.155100000000001</v>
          </cell>
        </row>
        <row r="1877">
          <cell r="H1877">
            <v>28.1553</v>
          </cell>
        </row>
        <row r="1878">
          <cell r="H1878">
            <v>28.1555</v>
          </cell>
        </row>
        <row r="1879">
          <cell r="H1879">
            <v>28.155899999999999</v>
          </cell>
        </row>
        <row r="1880">
          <cell r="H1880">
            <v>28.155899999999999</v>
          </cell>
        </row>
        <row r="1881">
          <cell r="H1881">
            <v>28.156300000000002</v>
          </cell>
        </row>
        <row r="1882">
          <cell r="H1882">
            <v>28.156700000000001</v>
          </cell>
        </row>
        <row r="1883">
          <cell r="H1883">
            <v>28.1569</v>
          </cell>
        </row>
        <row r="1884">
          <cell r="H1884">
            <v>28.1569</v>
          </cell>
        </row>
        <row r="1885">
          <cell r="H1885">
            <v>28.1571</v>
          </cell>
        </row>
        <row r="1886">
          <cell r="H1886">
            <v>28.157499999999999</v>
          </cell>
        </row>
        <row r="1887">
          <cell r="H1887">
            <v>28.157699999999998</v>
          </cell>
        </row>
        <row r="1888">
          <cell r="H1888">
            <v>28.157900000000001</v>
          </cell>
        </row>
        <row r="1889">
          <cell r="H1889">
            <v>28.157900000000001</v>
          </cell>
        </row>
        <row r="1890">
          <cell r="H1890">
            <v>28.158100000000001</v>
          </cell>
        </row>
        <row r="1891">
          <cell r="H1891">
            <v>28.1585</v>
          </cell>
        </row>
        <row r="1892">
          <cell r="H1892">
            <v>28.158899999999999</v>
          </cell>
        </row>
        <row r="1893">
          <cell r="H1893">
            <v>28.1587</v>
          </cell>
        </row>
        <row r="1894">
          <cell r="H1894">
            <v>28.159099999999999</v>
          </cell>
        </row>
        <row r="1895">
          <cell r="H1895">
            <v>28.159300000000002</v>
          </cell>
        </row>
        <row r="1896">
          <cell r="H1896">
            <v>28.159300000000002</v>
          </cell>
        </row>
        <row r="1897">
          <cell r="H1897">
            <v>28.1599</v>
          </cell>
        </row>
        <row r="1898">
          <cell r="H1898">
            <v>28.1601</v>
          </cell>
        </row>
        <row r="1899">
          <cell r="H1899">
            <v>28.160299999999999</v>
          </cell>
        </row>
        <row r="1900">
          <cell r="H1900">
            <v>28.160299999999999</v>
          </cell>
        </row>
        <row r="1901">
          <cell r="H1901">
            <v>28.160299999999999</v>
          </cell>
        </row>
        <row r="1902">
          <cell r="H1902">
            <v>28.160499999999999</v>
          </cell>
        </row>
        <row r="1903">
          <cell r="H1903">
            <v>28.160299999999999</v>
          </cell>
        </row>
        <row r="1904">
          <cell r="H1904">
            <v>28.160900000000002</v>
          </cell>
        </row>
        <row r="1905">
          <cell r="H1905">
            <v>28.1615</v>
          </cell>
        </row>
        <row r="1906">
          <cell r="H1906">
            <v>28.1615</v>
          </cell>
        </row>
        <row r="1907">
          <cell r="H1907">
            <v>28.1617</v>
          </cell>
        </row>
        <row r="1908">
          <cell r="H1908">
            <v>28.1617</v>
          </cell>
        </row>
        <row r="1909">
          <cell r="H1909">
            <v>28.161899999999999</v>
          </cell>
        </row>
        <row r="1910">
          <cell r="H1910">
            <v>28.162500000000001</v>
          </cell>
        </row>
        <row r="1911">
          <cell r="H1911">
            <v>28.162099999999999</v>
          </cell>
        </row>
        <row r="1912">
          <cell r="H1912">
            <v>28.162700000000001</v>
          </cell>
        </row>
        <row r="1913">
          <cell r="H1913">
            <v>28.162700000000001</v>
          </cell>
        </row>
        <row r="1914">
          <cell r="H1914">
            <v>28.1629</v>
          </cell>
        </row>
        <row r="1915">
          <cell r="H1915">
            <v>28.1629</v>
          </cell>
        </row>
        <row r="1916">
          <cell r="H1916">
            <v>28.1631</v>
          </cell>
        </row>
        <row r="1917">
          <cell r="H1917">
            <v>28.163499999999999</v>
          </cell>
        </row>
        <row r="1918">
          <cell r="H1918">
            <v>28.163900000000002</v>
          </cell>
        </row>
        <row r="1919">
          <cell r="H1919">
            <v>28.163499999999999</v>
          </cell>
        </row>
        <row r="1920">
          <cell r="H1920">
            <v>28.163699999999999</v>
          </cell>
        </row>
        <row r="1921">
          <cell r="H1921">
            <v>28.164100000000001</v>
          </cell>
        </row>
        <row r="1922">
          <cell r="H1922">
            <v>28.164300000000001</v>
          </cell>
        </row>
        <row r="1923">
          <cell r="H1923">
            <v>28.164300000000001</v>
          </cell>
        </row>
        <row r="1924">
          <cell r="H1924">
            <v>28.164300000000001</v>
          </cell>
        </row>
        <row r="1925">
          <cell r="H1925">
            <v>28.1647</v>
          </cell>
        </row>
        <row r="1926">
          <cell r="H1926">
            <v>28.164899999999999</v>
          </cell>
        </row>
        <row r="1927">
          <cell r="H1927">
            <v>28.165099999999999</v>
          </cell>
        </row>
        <row r="1928">
          <cell r="H1928">
            <v>28.165099999999999</v>
          </cell>
        </row>
        <row r="1929">
          <cell r="H1929">
            <v>28.165099999999999</v>
          </cell>
        </row>
        <row r="1930">
          <cell r="H1930">
            <v>28.165099999999999</v>
          </cell>
        </row>
        <row r="1931">
          <cell r="H1931">
            <v>28.165500000000002</v>
          </cell>
        </row>
        <row r="1932">
          <cell r="H1932">
            <v>28.165500000000002</v>
          </cell>
        </row>
        <row r="1933">
          <cell r="H1933">
            <v>28.165700000000001</v>
          </cell>
        </row>
        <row r="1934">
          <cell r="H1934">
            <v>28.1661</v>
          </cell>
        </row>
        <row r="1935">
          <cell r="H1935">
            <v>28.165700000000001</v>
          </cell>
        </row>
        <row r="1936">
          <cell r="H1936">
            <v>28.1661</v>
          </cell>
        </row>
        <row r="1937">
          <cell r="H1937">
            <v>28.1663</v>
          </cell>
        </row>
        <row r="1938">
          <cell r="H1938">
            <v>28.166699999999999</v>
          </cell>
        </row>
        <row r="1939">
          <cell r="H1939">
            <v>28.167200000000001</v>
          </cell>
        </row>
        <row r="1940">
          <cell r="H1940">
            <v>28.166899999999998</v>
          </cell>
        </row>
        <row r="1941">
          <cell r="H1941">
            <v>28.167200000000001</v>
          </cell>
        </row>
        <row r="1942">
          <cell r="H1942">
            <v>28.167400000000001</v>
          </cell>
        </row>
        <row r="1943">
          <cell r="H1943">
            <v>28.1678</v>
          </cell>
        </row>
        <row r="1944">
          <cell r="H1944">
            <v>28.1678</v>
          </cell>
        </row>
        <row r="1945">
          <cell r="H1945">
            <v>28.1678</v>
          </cell>
        </row>
        <row r="1946">
          <cell r="H1946">
            <v>28.1678</v>
          </cell>
        </row>
        <row r="1947">
          <cell r="H1947">
            <v>28.168199999999999</v>
          </cell>
        </row>
        <row r="1948">
          <cell r="H1948">
            <v>28.168800000000001</v>
          </cell>
        </row>
        <row r="1949">
          <cell r="H1949">
            <v>28.168600000000001</v>
          </cell>
        </row>
        <row r="1950">
          <cell r="H1950">
            <v>28.168800000000001</v>
          </cell>
        </row>
        <row r="1951">
          <cell r="H1951">
            <v>28.168800000000001</v>
          </cell>
        </row>
        <row r="1952">
          <cell r="H1952">
            <v>28.169</v>
          </cell>
        </row>
        <row r="1953">
          <cell r="H1953">
            <v>28.169</v>
          </cell>
        </row>
        <row r="1954">
          <cell r="H1954">
            <v>28.169</v>
          </cell>
        </row>
        <row r="1955">
          <cell r="H1955">
            <v>28.169599999999999</v>
          </cell>
        </row>
        <row r="1956">
          <cell r="H1956">
            <v>28.169599999999999</v>
          </cell>
        </row>
        <row r="1957">
          <cell r="H1957">
            <v>28.169799999999999</v>
          </cell>
        </row>
        <row r="1958">
          <cell r="H1958">
            <v>28.17</v>
          </cell>
        </row>
        <row r="1959">
          <cell r="H1959">
            <v>28.17</v>
          </cell>
        </row>
        <row r="1960">
          <cell r="H1960">
            <v>28.17</v>
          </cell>
        </row>
        <row r="1961">
          <cell r="H1961">
            <v>28.170200000000001</v>
          </cell>
        </row>
        <row r="1962">
          <cell r="H1962">
            <v>28.170200000000001</v>
          </cell>
        </row>
        <row r="1963">
          <cell r="H1963">
            <v>28.1708</v>
          </cell>
        </row>
        <row r="1964">
          <cell r="H1964">
            <v>28.1708</v>
          </cell>
        </row>
        <row r="1965">
          <cell r="H1965">
            <v>28.170999999999999</v>
          </cell>
        </row>
        <row r="1966">
          <cell r="H1966">
            <v>28.170999999999999</v>
          </cell>
        </row>
        <row r="1967">
          <cell r="H1967">
            <v>28.171199999999999</v>
          </cell>
        </row>
        <row r="1968">
          <cell r="H1968">
            <v>28.171199999999999</v>
          </cell>
        </row>
        <row r="1969">
          <cell r="H1969">
            <v>28.171199999999999</v>
          </cell>
        </row>
        <row r="1970">
          <cell r="H1970">
            <v>28.171399999999998</v>
          </cell>
        </row>
        <row r="1971">
          <cell r="H1971">
            <v>28.171600000000002</v>
          </cell>
        </row>
        <row r="1972">
          <cell r="H1972">
            <v>28.172000000000001</v>
          </cell>
        </row>
        <row r="1973">
          <cell r="H1973">
            <v>28.172000000000001</v>
          </cell>
        </row>
        <row r="1974">
          <cell r="H1974">
            <v>28.172000000000001</v>
          </cell>
        </row>
        <row r="1975">
          <cell r="H1975">
            <v>28.1722</v>
          </cell>
        </row>
        <row r="1976">
          <cell r="H1976">
            <v>28.1722</v>
          </cell>
        </row>
        <row r="1977">
          <cell r="H1977">
            <v>28.1724</v>
          </cell>
        </row>
        <row r="1978">
          <cell r="H1978">
            <v>28.1724</v>
          </cell>
        </row>
        <row r="1979">
          <cell r="H1979">
            <v>28.1724</v>
          </cell>
        </row>
        <row r="1980">
          <cell r="H1980">
            <v>28.1724</v>
          </cell>
        </row>
        <row r="1981">
          <cell r="H1981">
            <v>28.172799999999999</v>
          </cell>
        </row>
        <row r="1982">
          <cell r="H1982">
            <v>28.172999999999998</v>
          </cell>
        </row>
        <row r="1983">
          <cell r="H1983">
            <v>28.172999999999998</v>
          </cell>
        </row>
        <row r="1984">
          <cell r="H1984">
            <v>28.173200000000001</v>
          </cell>
        </row>
        <row r="1985">
          <cell r="H1985">
            <v>28.173200000000001</v>
          </cell>
        </row>
        <row r="1986">
          <cell r="H1986">
            <v>28.173200000000001</v>
          </cell>
        </row>
        <row r="1987">
          <cell r="H1987">
            <v>28.1736</v>
          </cell>
        </row>
        <row r="1988">
          <cell r="H1988">
            <v>28.1736</v>
          </cell>
        </row>
        <row r="1989">
          <cell r="H1989">
            <v>28.1736</v>
          </cell>
        </row>
        <row r="1990">
          <cell r="H1990">
            <v>28.173200000000001</v>
          </cell>
        </row>
        <row r="1991">
          <cell r="H1991">
            <v>28.1738</v>
          </cell>
        </row>
        <row r="1992">
          <cell r="H1992">
            <v>28.1738</v>
          </cell>
        </row>
        <row r="1993">
          <cell r="H1993">
            <v>28.1738</v>
          </cell>
        </row>
        <row r="1994">
          <cell r="H1994">
            <v>28.173999999999999</v>
          </cell>
        </row>
        <row r="1995">
          <cell r="H1995">
            <v>28.173999999999999</v>
          </cell>
        </row>
        <row r="1996">
          <cell r="H1996">
            <v>28.174399999999999</v>
          </cell>
        </row>
        <row r="1997">
          <cell r="H1997">
            <v>28.174399999999999</v>
          </cell>
        </row>
        <row r="1998">
          <cell r="H1998">
            <v>28.174600000000002</v>
          </cell>
        </row>
        <row r="1999">
          <cell r="H1999">
            <v>28.174600000000002</v>
          </cell>
        </row>
        <row r="2000">
          <cell r="H2000">
            <v>28.174800000000001</v>
          </cell>
        </row>
        <row r="2001">
          <cell r="H2001">
            <v>28.174800000000001</v>
          </cell>
        </row>
        <row r="2002">
          <cell r="H2002">
            <v>28.1752</v>
          </cell>
        </row>
        <row r="2003">
          <cell r="H2003">
            <v>28.175000000000001</v>
          </cell>
        </row>
        <row r="2004">
          <cell r="H2004">
            <v>28.1752</v>
          </cell>
        </row>
        <row r="2005">
          <cell r="H2005">
            <v>28.175599999999999</v>
          </cell>
        </row>
        <row r="2006">
          <cell r="H2006">
            <v>28.1752</v>
          </cell>
        </row>
        <row r="2007">
          <cell r="H2007">
            <v>28.1754</v>
          </cell>
        </row>
        <row r="2008">
          <cell r="H2008">
            <v>28.1754</v>
          </cell>
        </row>
        <row r="2009">
          <cell r="H2009">
            <v>28.1752</v>
          </cell>
        </row>
        <row r="2010">
          <cell r="H2010">
            <v>28.175599999999999</v>
          </cell>
        </row>
        <row r="2011">
          <cell r="H2011">
            <v>28.175599999999999</v>
          </cell>
        </row>
        <row r="2012">
          <cell r="H2012">
            <v>28.175799999999999</v>
          </cell>
        </row>
        <row r="2013">
          <cell r="H2013">
            <v>28.175599999999999</v>
          </cell>
        </row>
        <row r="2014">
          <cell r="H2014">
            <v>28.175599999999999</v>
          </cell>
        </row>
        <row r="2015">
          <cell r="H2015">
            <v>28.175799999999999</v>
          </cell>
        </row>
        <row r="2016">
          <cell r="H2016">
            <v>28.176200000000001</v>
          </cell>
        </row>
        <row r="2017">
          <cell r="H2017">
            <v>28.176200000000001</v>
          </cell>
        </row>
        <row r="2018">
          <cell r="H2018">
            <v>28.176200000000001</v>
          </cell>
        </row>
        <row r="2019">
          <cell r="H2019">
            <v>28.176400000000001</v>
          </cell>
        </row>
        <row r="2020">
          <cell r="H2020">
            <v>28.176200000000001</v>
          </cell>
        </row>
        <row r="2021">
          <cell r="H2021">
            <v>28.176200000000001</v>
          </cell>
        </row>
        <row r="2022">
          <cell r="H2022">
            <v>28.175999999999998</v>
          </cell>
        </row>
        <row r="2023">
          <cell r="H2023">
            <v>28.176400000000001</v>
          </cell>
        </row>
        <row r="2024">
          <cell r="H2024">
            <v>28.176600000000001</v>
          </cell>
        </row>
        <row r="2025">
          <cell r="H2025">
            <v>28.176600000000001</v>
          </cell>
        </row>
        <row r="2026">
          <cell r="H2026">
            <v>28.1768</v>
          </cell>
        </row>
        <row r="2027">
          <cell r="H2027">
            <v>28.1768</v>
          </cell>
        </row>
        <row r="2028">
          <cell r="H2028">
            <v>28.177</v>
          </cell>
        </row>
        <row r="2029">
          <cell r="H2029">
            <v>28.177</v>
          </cell>
        </row>
        <row r="2030">
          <cell r="H2030">
            <v>28.1768</v>
          </cell>
        </row>
        <row r="2031">
          <cell r="H2031">
            <v>28.177199999999999</v>
          </cell>
        </row>
        <row r="2032">
          <cell r="H2032">
            <v>28.177399999999999</v>
          </cell>
        </row>
        <row r="2033">
          <cell r="H2033">
            <v>28.177199999999999</v>
          </cell>
        </row>
        <row r="2034">
          <cell r="H2034">
            <v>28.177199999999999</v>
          </cell>
        </row>
        <row r="2035">
          <cell r="H2035">
            <v>28.177399999999999</v>
          </cell>
        </row>
        <row r="2036">
          <cell r="H2036">
            <v>28.177399999999999</v>
          </cell>
        </row>
        <row r="2037">
          <cell r="H2037">
            <v>28.177399999999999</v>
          </cell>
        </row>
        <row r="2038">
          <cell r="H2038">
            <v>28.177399999999999</v>
          </cell>
        </row>
        <row r="2039">
          <cell r="H2039">
            <v>28.177399999999999</v>
          </cell>
        </row>
        <row r="2040">
          <cell r="H2040">
            <v>28.177600000000002</v>
          </cell>
        </row>
        <row r="2041">
          <cell r="H2041">
            <v>28.177800000000001</v>
          </cell>
        </row>
        <row r="2042">
          <cell r="H2042">
            <v>28.178000000000001</v>
          </cell>
        </row>
        <row r="2043">
          <cell r="H2043">
            <v>28.1782</v>
          </cell>
        </row>
        <row r="2044">
          <cell r="H2044">
            <v>28.178000000000001</v>
          </cell>
        </row>
        <row r="2045">
          <cell r="H2045">
            <v>28.178000000000001</v>
          </cell>
        </row>
        <row r="2046">
          <cell r="H2046">
            <v>28.1784</v>
          </cell>
        </row>
        <row r="2047">
          <cell r="H2047">
            <v>28.178000000000001</v>
          </cell>
        </row>
        <row r="2048">
          <cell r="H2048">
            <v>28.1782</v>
          </cell>
        </row>
        <row r="2049">
          <cell r="H2049">
            <v>28.178799999999999</v>
          </cell>
        </row>
        <row r="2050">
          <cell r="H2050">
            <v>28.1782</v>
          </cell>
        </row>
        <row r="2051">
          <cell r="H2051">
            <v>28.1784</v>
          </cell>
        </row>
        <row r="2052">
          <cell r="H2052">
            <v>28.1784</v>
          </cell>
        </row>
        <row r="2053">
          <cell r="H2053">
            <v>28.178599999999999</v>
          </cell>
        </row>
        <row r="2054">
          <cell r="H2054">
            <v>28.178599999999999</v>
          </cell>
        </row>
        <row r="2055">
          <cell r="H2055">
            <v>28.178599999999999</v>
          </cell>
        </row>
        <row r="2056">
          <cell r="H2056">
            <v>28.178999999999998</v>
          </cell>
        </row>
        <row r="2057">
          <cell r="H2057">
            <v>28.178799999999999</v>
          </cell>
        </row>
        <row r="2058">
          <cell r="H2058">
            <v>28.178999999999998</v>
          </cell>
        </row>
        <row r="2059">
          <cell r="H2059">
            <v>28.178999999999998</v>
          </cell>
        </row>
        <row r="2060">
          <cell r="H2060">
            <v>28.179200000000002</v>
          </cell>
        </row>
        <row r="2061">
          <cell r="H2061">
            <v>28.179200000000002</v>
          </cell>
        </row>
        <row r="2062">
          <cell r="H2062">
            <v>28.179600000000001</v>
          </cell>
        </row>
        <row r="2063">
          <cell r="H2063">
            <v>28.179400000000001</v>
          </cell>
        </row>
        <row r="2064">
          <cell r="H2064">
            <v>28.179400000000001</v>
          </cell>
        </row>
        <row r="2065">
          <cell r="H2065">
            <v>28.179600000000001</v>
          </cell>
        </row>
        <row r="2066">
          <cell r="H2066">
            <v>28.179400000000001</v>
          </cell>
        </row>
        <row r="2067">
          <cell r="H2067">
            <v>28.179600000000001</v>
          </cell>
        </row>
        <row r="2068">
          <cell r="H2068">
            <v>28.1798</v>
          </cell>
        </row>
        <row r="2069">
          <cell r="H2069">
            <v>28.1798</v>
          </cell>
        </row>
        <row r="2070">
          <cell r="H2070">
            <v>28.1798</v>
          </cell>
        </row>
        <row r="2071">
          <cell r="H2071">
            <v>28.1798</v>
          </cell>
        </row>
        <row r="2072">
          <cell r="H2072">
            <v>28.180199999999999</v>
          </cell>
        </row>
        <row r="2073">
          <cell r="H2073">
            <v>28.1798</v>
          </cell>
        </row>
        <row r="2074">
          <cell r="H2074">
            <v>28.180399999999999</v>
          </cell>
        </row>
        <row r="2075">
          <cell r="H2075">
            <v>28.180399999999999</v>
          </cell>
        </row>
        <row r="2076">
          <cell r="H2076">
            <v>28.180599999999998</v>
          </cell>
        </row>
        <row r="2077">
          <cell r="H2077">
            <v>28.180399999999999</v>
          </cell>
        </row>
        <row r="2078">
          <cell r="H2078">
            <v>28.180599999999998</v>
          </cell>
        </row>
        <row r="2079">
          <cell r="H2079">
            <v>28.180599999999998</v>
          </cell>
        </row>
        <row r="2080">
          <cell r="H2080">
            <v>28.180599999999998</v>
          </cell>
        </row>
        <row r="2081">
          <cell r="H2081">
            <v>28.180800000000001</v>
          </cell>
        </row>
        <row r="2082">
          <cell r="H2082">
            <v>28.180599999999998</v>
          </cell>
        </row>
        <row r="2083">
          <cell r="H2083">
            <v>28.180800000000001</v>
          </cell>
        </row>
        <row r="2084">
          <cell r="H2084">
            <v>28.1812</v>
          </cell>
        </row>
        <row r="2085">
          <cell r="H2085">
            <v>28.181000000000001</v>
          </cell>
        </row>
        <row r="2086">
          <cell r="H2086">
            <v>28.181000000000001</v>
          </cell>
        </row>
        <row r="2087">
          <cell r="H2087">
            <v>28.181000000000001</v>
          </cell>
        </row>
        <row r="2088">
          <cell r="H2088">
            <v>28.1812</v>
          </cell>
        </row>
        <row r="2089">
          <cell r="H2089">
            <v>28.1816</v>
          </cell>
        </row>
        <row r="2090">
          <cell r="H2090">
            <v>28.1812</v>
          </cell>
        </row>
        <row r="2091">
          <cell r="H2091">
            <v>28.1814</v>
          </cell>
        </row>
        <row r="2092">
          <cell r="H2092">
            <v>28.1812</v>
          </cell>
        </row>
        <row r="2093">
          <cell r="H2093">
            <v>28.1816</v>
          </cell>
        </row>
        <row r="2094">
          <cell r="H2094">
            <v>28.1812</v>
          </cell>
        </row>
        <row r="2095">
          <cell r="H2095">
            <v>28.1814</v>
          </cell>
        </row>
        <row r="2096">
          <cell r="H2096">
            <v>28.1816</v>
          </cell>
        </row>
        <row r="2097">
          <cell r="H2097">
            <v>28.1814</v>
          </cell>
        </row>
        <row r="2098">
          <cell r="H2098">
            <v>28.1816</v>
          </cell>
        </row>
        <row r="2099">
          <cell r="H2099">
            <v>28.181799999999999</v>
          </cell>
        </row>
        <row r="2100">
          <cell r="H2100">
            <v>28.1814</v>
          </cell>
        </row>
        <row r="2101">
          <cell r="H2101">
            <v>28.1816</v>
          </cell>
        </row>
        <row r="2102">
          <cell r="H2102">
            <v>28.181799999999999</v>
          </cell>
        </row>
        <row r="2103">
          <cell r="H2103">
            <v>28.181999999999999</v>
          </cell>
        </row>
        <row r="2104">
          <cell r="H2104">
            <v>28.181799999999999</v>
          </cell>
        </row>
        <row r="2105">
          <cell r="H2105">
            <v>28.181799999999999</v>
          </cell>
        </row>
        <row r="2106">
          <cell r="H2106">
            <v>28.182400000000001</v>
          </cell>
        </row>
        <row r="2107">
          <cell r="H2107">
            <v>28.181999999999999</v>
          </cell>
        </row>
        <row r="2108">
          <cell r="H2108">
            <v>28.181999999999999</v>
          </cell>
        </row>
        <row r="2109">
          <cell r="H2109">
            <v>28.181999999999999</v>
          </cell>
        </row>
        <row r="2110">
          <cell r="H2110">
            <v>28.181799999999999</v>
          </cell>
        </row>
        <row r="2111">
          <cell r="H2111">
            <v>28.181799999999999</v>
          </cell>
        </row>
        <row r="2112">
          <cell r="H2112">
            <v>28.181799999999999</v>
          </cell>
        </row>
        <row r="2113">
          <cell r="H2113">
            <v>28.181999999999999</v>
          </cell>
        </row>
        <row r="2114">
          <cell r="H2114">
            <v>28.181999999999999</v>
          </cell>
        </row>
        <row r="2115">
          <cell r="H2115">
            <v>28.181799999999999</v>
          </cell>
        </row>
        <row r="2116">
          <cell r="H2116">
            <v>28.181999999999999</v>
          </cell>
        </row>
        <row r="2117">
          <cell r="H2117">
            <v>28.181799999999999</v>
          </cell>
        </row>
        <row r="2118">
          <cell r="H2118">
            <v>28.182200000000002</v>
          </cell>
        </row>
        <row r="2119">
          <cell r="H2119">
            <v>28.181799999999999</v>
          </cell>
        </row>
        <row r="2120">
          <cell r="H2120">
            <v>28.181999999999999</v>
          </cell>
        </row>
        <row r="2121">
          <cell r="H2121">
            <v>28.182200000000002</v>
          </cell>
        </row>
        <row r="2122">
          <cell r="H2122">
            <v>28.182200000000002</v>
          </cell>
        </row>
        <row r="2123">
          <cell r="H2123">
            <v>28.182200000000002</v>
          </cell>
        </row>
        <row r="2124">
          <cell r="H2124">
            <v>28.181999999999999</v>
          </cell>
        </row>
        <row r="2125">
          <cell r="H2125">
            <v>28.181999999999999</v>
          </cell>
        </row>
        <row r="2126">
          <cell r="H2126">
            <v>28.182400000000001</v>
          </cell>
        </row>
        <row r="2127">
          <cell r="H2127">
            <v>28.181999999999999</v>
          </cell>
        </row>
        <row r="2128">
          <cell r="H2128">
            <v>28.181999999999999</v>
          </cell>
        </row>
        <row r="2129">
          <cell r="H2129">
            <v>28.182200000000002</v>
          </cell>
        </row>
        <row r="2130">
          <cell r="H2130">
            <v>28.181999999999999</v>
          </cell>
        </row>
        <row r="2131">
          <cell r="H2131">
            <v>28.181799999999999</v>
          </cell>
        </row>
        <row r="2132">
          <cell r="H2132">
            <v>28.182200000000002</v>
          </cell>
        </row>
        <row r="2133">
          <cell r="H2133">
            <v>28.182200000000002</v>
          </cell>
        </row>
        <row r="2134">
          <cell r="H2134">
            <v>28.181999999999999</v>
          </cell>
        </row>
        <row r="2135">
          <cell r="H2135">
            <v>28.182200000000002</v>
          </cell>
        </row>
        <row r="2136">
          <cell r="H2136">
            <v>28.182400000000001</v>
          </cell>
        </row>
        <row r="2137">
          <cell r="H2137">
            <v>28.182200000000002</v>
          </cell>
        </row>
        <row r="2138">
          <cell r="H2138">
            <v>28.182400000000001</v>
          </cell>
        </row>
        <row r="2139">
          <cell r="H2139">
            <v>28.182400000000001</v>
          </cell>
        </row>
        <row r="2140">
          <cell r="H2140">
            <v>28.181799999999999</v>
          </cell>
        </row>
        <row r="2141">
          <cell r="H2141">
            <v>28.182200000000002</v>
          </cell>
        </row>
        <row r="2142">
          <cell r="H2142">
            <v>28.182400000000001</v>
          </cell>
        </row>
        <row r="2143">
          <cell r="H2143">
            <v>28.182200000000002</v>
          </cell>
        </row>
        <row r="2144">
          <cell r="H2144">
            <v>28.182400000000001</v>
          </cell>
        </row>
        <row r="2145">
          <cell r="H2145">
            <v>28.182600000000001</v>
          </cell>
        </row>
        <row r="2146">
          <cell r="H2146">
            <v>28.182400000000001</v>
          </cell>
        </row>
        <row r="2147">
          <cell r="H2147">
            <v>28.182600000000001</v>
          </cell>
        </row>
        <row r="2148">
          <cell r="H2148">
            <v>28.182200000000002</v>
          </cell>
        </row>
        <row r="2149">
          <cell r="H2149">
            <v>28.182400000000001</v>
          </cell>
        </row>
        <row r="2150">
          <cell r="H2150">
            <v>28.1828</v>
          </cell>
        </row>
        <row r="2151">
          <cell r="H2151">
            <v>28.182600000000001</v>
          </cell>
        </row>
        <row r="2152">
          <cell r="H2152">
            <v>28.182600000000001</v>
          </cell>
        </row>
        <row r="2153">
          <cell r="H2153">
            <v>28.182600000000001</v>
          </cell>
        </row>
        <row r="2154">
          <cell r="H2154">
            <v>28.182600000000001</v>
          </cell>
        </row>
        <row r="2155">
          <cell r="H2155">
            <v>28.182400000000001</v>
          </cell>
        </row>
        <row r="2156">
          <cell r="H2156">
            <v>28.182200000000002</v>
          </cell>
        </row>
        <row r="2157">
          <cell r="H2157">
            <v>28.182600000000001</v>
          </cell>
        </row>
        <row r="2158">
          <cell r="H2158">
            <v>28.182400000000001</v>
          </cell>
        </row>
        <row r="2159">
          <cell r="H2159">
            <v>28.182600000000001</v>
          </cell>
        </row>
        <row r="2160">
          <cell r="H2160">
            <v>28.1828</v>
          </cell>
        </row>
        <row r="2161">
          <cell r="H2161">
            <v>28.1828</v>
          </cell>
        </row>
        <row r="2162">
          <cell r="H2162">
            <v>28.1828</v>
          </cell>
        </row>
        <row r="2163">
          <cell r="H2163">
            <v>28.1828</v>
          </cell>
        </row>
        <row r="2164">
          <cell r="H2164">
            <v>28.1828</v>
          </cell>
        </row>
        <row r="2165">
          <cell r="H2165">
            <v>28.182600000000001</v>
          </cell>
        </row>
        <row r="2166">
          <cell r="H2166">
            <v>28.1828</v>
          </cell>
        </row>
        <row r="2167">
          <cell r="H2167">
            <v>28.1828</v>
          </cell>
        </row>
        <row r="2168">
          <cell r="H2168">
            <v>28.182400000000001</v>
          </cell>
        </row>
        <row r="2169">
          <cell r="H2169">
            <v>28.1828</v>
          </cell>
        </row>
        <row r="2170">
          <cell r="H2170">
            <v>28.182600000000001</v>
          </cell>
        </row>
        <row r="2171">
          <cell r="H2171">
            <v>28.182400000000001</v>
          </cell>
        </row>
        <row r="2172">
          <cell r="H2172">
            <v>28.182400000000001</v>
          </cell>
        </row>
        <row r="2173">
          <cell r="H2173">
            <v>28.1828</v>
          </cell>
        </row>
      </sheetData>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EDD19-E1F8-41B3-88F0-1EE5B39F2B1F}">
  <sheetPr codeName="Sheet1"/>
  <dimension ref="A2:AB40"/>
  <sheetViews>
    <sheetView zoomScale="79" zoomScaleNormal="85" workbookViewId="0">
      <selection activeCell="J13" sqref="J13"/>
    </sheetView>
  </sheetViews>
  <sheetFormatPr defaultRowHeight="14.4" x14ac:dyDescent="0.3"/>
  <cols>
    <col min="1" max="1" width="36.77734375" customWidth="1"/>
    <col min="2" max="2" width="12.44140625" bestFit="1" customWidth="1"/>
    <col min="3" max="3" width="9.5546875" bestFit="1" customWidth="1"/>
    <col min="4" max="4" width="16.77734375" customWidth="1"/>
    <col min="7" max="7" width="12.109375" bestFit="1" customWidth="1"/>
    <col min="8" max="8" width="10" customWidth="1"/>
  </cols>
  <sheetData>
    <row r="2" spans="1:28" x14ac:dyDescent="0.3">
      <c r="A2" s="28" t="s">
        <v>115</v>
      </c>
      <c r="B2" s="17" t="s">
        <v>110</v>
      </c>
      <c r="C2" s="17" t="s">
        <v>111</v>
      </c>
      <c r="D2" s="17" t="s">
        <v>112</v>
      </c>
      <c r="E2" s="17" t="s">
        <v>113</v>
      </c>
      <c r="F2" s="17" t="s">
        <v>114</v>
      </c>
    </row>
    <row r="3" spans="1:28" x14ac:dyDescent="0.3">
      <c r="A3" s="38" t="s">
        <v>231</v>
      </c>
      <c r="B3" s="37">
        <f>(B13/C13)^(1+(1-(G13/D13))^E13)</f>
        <v>7.8821675078724036</v>
      </c>
      <c r="C3" s="37">
        <f>(B18/C18)^(1+(1-(G18/D18))^E18)</f>
        <v>23.416280327011595</v>
      </c>
      <c r="D3" s="37">
        <f>(B23/C23)^(1+(1-(G23/D23))^E23)</f>
        <v>7.6043194379703891</v>
      </c>
      <c r="E3" s="37" t="e">
        <f>(B28/C28)^(1+(1-(G28/D28))^E28)</f>
        <v>#DIV/0!</v>
      </c>
      <c r="F3" s="37" t="e">
        <f>(B33/C33)^(1+(1-(G33/D33))^E33)</f>
        <v>#DIV/0!</v>
      </c>
    </row>
    <row r="4" spans="1:28" x14ac:dyDescent="0.3">
      <c r="A4" s="38" t="s">
        <v>222</v>
      </c>
      <c r="B4" s="37">
        <f>B14+(C14*G14)+(D14*(G14^2))+(E14*(G14^3))+(F14*(G14^4))</f>
        <v>320508.63</v>
      </c>
      <c r="C4" s="37">
        <f>B19+(C19*G19)+(D19*(G19^2))+(E19*(G19^3))+(F19*(G19^4))</f>
        <v>91435.243400000007</v>
      </c>
      <c r="D4" s="37">
        <f>B24+(C24*G24)+(D24*(G24^2))+(E24*(G24^3))+(F24*(G24^4))</f>
        <v>198034.94209803903</v>
      </c>
      <c r="E4" s="37">
        <f>B29+(C29*G29)+(D29*(G29^2))+(E29*(G29^3))+(F29*(G29^4))</f>
        <v>0</v>
      </c>
      <c r="F4" s="37">
        <f>B34+(C34*G34)+(D34*(G34^2))+(E34*(G34^3))+(F34*(G34^4))</f>
        <v>0</v>
      </c>
    </row>
    <row r="5" spans="1:28" x14ac:dyDescent="0.3">
      <c r="A5" s="38" t="s">
        <v>107</v>
      </c>
      <c r="B5" s="37">
        <f>B15+(C15*G15)+(D15*(G15^2))+(E15*(G15^3))+(F15*(G15^4))</f>
        <v>0.12464139312</v>
      </c>
      <c r="C5" s="37">
        <f>B20+(C20*G20)+(D20*(G20^2))+(E20*(G20^3))+(F20*(G20^4))</f>
        <v>0.20305586</v>
      </c>
      <c r="D5" s="37">
        <f>B25+(C25*G25)+(D25*(G25^2))+(E25*(G25^3))+(F25*(G25^4))</f>
        <v>0.11671059311884799</v>
      </c>
      <c r="E5" s="37">
        <f>B30+(C30*G30)+(D30*(G30^2))+(E30*(G30^3))+(F30*(G30^4))</f>
        <v>0</v>
      </c>
      <c r="F5" s="37">
        <f>B35+(C35*G35)+(D35*(G35^2))+(E35*(G35^3))+(F35*(G35^4))</f>
        <v>0</v>
      </c>
    </row>
    <row r="6" spans="1:28" x14ac:dyDescent="0.3">
      <c r="A6" s="38" t="s">
        <v>108</v>
      </c>
      <c r="B6" s="37">
        <f>EXP(B16+(C16/G16)+(D16*LN(G16))+(E16*(G16^F16)))</f>
        <v>3.3771829084709899E-4</v>
      </c>
      <c r="C6" s="37">
        <f>EXP(B21+(C21/G21)+(D21*LN(G21))+(E21*(G21^F21)))</f>
        <v>3.423221212246192E-4</v>
      </c>
      <c r="D6" s="37">
        <f>EXP(B26+(C26/G26)+(D26*LN(G26))+(E26*(G26^F26)))</f>
        <v>2.5728222337529152E-4</v>
      </c>
      <c r="E6" s="37" t="e">
        <f>EXP(B31+(C31/G31)+(D31*LN(G31))+(E31*(G31^F31)))</f>
        <v>#DIV/0!</v>
      </c>
      <c r="F6" s="37" t="e">
        <f>EXP(B36+(C36/G36)+(D36*LN(G36))+(E36*(G36^F36)))</f>
        <v>#DIV/0!</v>
      </c>
    </row>
    <row r="7" spans="1:28" x14ac:dyDescent="0.3">
      <c r="A7" s="38" t="s">
        <v>109</v>
      </c>
      <c r="B7" s="16">
        <v>88.147999999999996</v>
      </c>
      <c r="C7" s="16">
        <v>41.05</v>
      </c>
      <c r="D7" s="16">
        <v>88.147999999999996</v>
      </c>
      <c r="E7" s="16"/>
      <c r="F7" s="16"/>
    </row>
    <row r="8" spans="1:28" x14ac:dyDescent="0.3">
      <c r="A8" s="38" t="s">
        <v>357</v>
      </c>
      <c r="B8" s="59">
        <v>-109</v>
      </c>
      <c r="C8" s="59">
        <v>-41</v>
      </c>
      <c r="D8" s="59">
        <v>-109</v>
      </c>
      <c r="E8" s="42"/>
      <c r="F8" s="42"/>
    </row>
    <row r="9" spans="1:28" ht="15" thickBot="1" x14ac:dyDescent="0.35">
      <c r="A9" s="38" t="s">
        <v>358</v>
      </c>
      <c r="B9" s="16">
        <v>55.2</v>
      </c>
      <c r="C9" s="16">
        <v>81.599999999999994</v>
      </c>
      <c r="D9" s="16">
        <v>55.2</v>
      </c>
      <c r="E9" s="28"/>
      <c r="F9" s="28"/>
      <c r="G9" s="9"/>
    </row>
    <row r="10" spans="1:28" ht="15" thickBot="1" x14ac:dyDescent="0.35">
      <c r="M10" s="67" t="s">
        <v>172</v>
      </c>
      <c r="N10" s="68"/>
      <c r="O10" s="68"/>
      <c r="P10" s="68"/>
      <c r="Q10" s="68"/>
      <c r="R10" s="68"/>
      <c r="S10" s="68"/>
      <c r="T10" s="68"/>
      <c r="U10" s="68"/>
      <c r="V10" s="68"/>
      <c r="W10" s="68"/>
      <c r="X10" s="68"/>
      <c r="Y10" s="68"/>
      <c r="Z10" s="68"/>
      <c r="AA10" s="68"/>
      <c r="AB10" s="69"/>
    </row>
    <row r="11" spans="1:28" ht="15" thickBot="1" x14ac:dyDescent="0.35">
      <c r="A11" s="20" t="s">
        <v>116</v>
      </c>
      <c r="B11" s="23" t="s">
        <v>226</v>
      </c>
      <c r="C11" s="23" t="s">
        <v>227</v>
      </c>
      <c r="D11" s="23" t="s">
        <v>228</v>
      </c>
      <c r="E11" s="23" t="s">
        <v>229</v>
      </c>
      <c r="F11" s="23" t="s">
        <v>230</v>
      </c>
      <c r="G11" s="24" t="s">
        <v>0</v>
      </c>
      <c r="K11" s="70" t="s">
        <v>173</v>
      </c>
      <c r="L11" s="71"/>
      <c r="M11" s="21"/>
      <c r="N11" s="9"/>
      <c r="O11" s="9"/>
      <c r="P11" s="9"/>
      <c r="Q11" s="9"/>
      <c r="R11" s="9"/>
      <c r="S11" s="9"/>
      <c r="T11" s="9"/>
      <c r="U11" s="9"/>
      <c r="AB11" s="25"/>
    </row>
    <row r="12" spans="1:28" x14ac:dyDescent="0.3">
      <c r="A12" s="18" t="s">
        <v>110</v>
      </c>
      <c r="B12" s="17"/>
      <c r="C12" s="17"/>
      <c r="D12" s="17"/>
      <c r="E12" s="17"/>
      <c r="F12" s="17"/>
      <c r="G12" s="17"/>
      <c r="K12" s="72"/>
      <c r="L12" s="73"/>
      <c r="M12" s="21"/>
      <c r="N12" s="9"/>
      <c r="O12" s="9"/>
      <c r="P12" s="9"/>
      <c r="Q12" s="9"/>
      <c r="R12" s="9"/>
      <c r="S12" s="9"/>
      <c r="T12" s="9"/>
      <c r="U12" s="9"/>
      <c r="AB12" s="25"/>
    </row>
    <row r="13" spans="1:28" x14ac:dyDescent="0.3">
      <c r="A13" s="2" t="s">
        <v>231</v>
      </c>
      <c r="B13" s="19">
        <v>0.92800000000000005</v>
      </c>
      <c r="C13" s="19">
        <v>0.28899999999999998</v>
      </c>
      <c r="D13" s="19">
        <v>497.1</v>
      </c>
      <c r="E13" s="19">
        <v>0.28599999999999998</v>
      </c>
      <c r="F13" s="19">
        <v>0</v>
      </c>
      <c r="G13" s="19">
        <v>298</v>
      </c>
      <c r="K13" s="72"/>
      <c r="L13" s="73"/>
      <c r="M13" s="21"/>
      <c r="N13" s="9"/>
      <c r="O13" s="9"/>
      <c r="P13" s="9"/>
      <c r="Q13" s="9"/>
      <c r="R13" s="9"/>
      <c r="S13" s="9"/>
      <c r="T13" s="9"/>
      <c r="U13" s="9"/>
      <c r="AB13" s="25"/>
    </row>
    <row r="14" spans="1:28" x14ac:dyDescent="0.3">
      <c r="A14" s="2" t="s">
        <v>222</v>
      </c>
      <c r="B14" s="16">
        <v>61723</v>
      </c>
      <c r="C14" s="16">
        <v>494.81</v>
      </c>
      <c r="D14" s="16">
        <v>0</v>
      </c>
      <c r="E14" s="16">
        <v>0</v>
      </c>
      <c r="F14" s="16">
        <v>0</v>
      </c>
      <c r="G14" s="19">
        <v>523</v>
      </c>
      <c r="K14" s="72"/>
      <c r="L14" s="73"/>
      <c r="M14" s="21"/>
      <c r="N14" s="9"/>
      <c r="O14" s="9"/>
      <c r="P14" s="9"/>
      <c r="Q14" s="9"/>
      <c r="R14" s="9"/>
      <c r="S14" s="9"/>
      <c r="T14" s="9"/>
      <c r="U14" s="9"/>
      <c r="AB14" s="25"/>
    </row>
    <row r="15" spans="1:28" x14ac:dyDescent="0.3">
      <c r="A15" s="2" t="s">
        <v>107</v>
      </c>
      <c r="B15" s="16">
        <v>0.2253</v>
      </c>
      <c r="C15" s="16">
        <v>-3.7272999999999999E-4</v>
      </c>
      <c r="D15" s="60">
        <v>1.1728E-7</v>
      </c>
      <c r="E15" s="16">
        <v>0</v>
      </c>
      <c r="F15" s="16">
        <v>0</v>
      </c>
      <c r="G15" s="19">
        <v>298</v>
      </c>
      <c r="K15" s="72"/>
      <c r="L15" s="73"/>
      <c r="M15" s="21"/>
      <c r="N15" s="9"/>
      <c r="O15" s="9"/>
      <c r="P15" s="9"/>
      <c r="Q15" s="9"/>
      <c r="R15" s="9"/>
      <c r="S15" s="9"/>
      <c r="T15" s="9"/>
      <c r="U15" s="9"/>
      <c r="AB15" s="25"/>
    </row>
    <row r="16" spans="1:28" x14ac:dyDescent="0.3">
      <c r="A16" s="2" t="s">
        <v>108</v>
      </c>
      <c r="B16" s="16">
        <v>-6.9210000000000003</v>
      </c>
      <c r="C16" s="16">
        <v>790.77300000000002</v>
      </c>
      <c r="D16" s="16">
        <v>-0.65400000000000003</v>
      </c>
      <c r="E16" s="16">
        <v>0</v>
      </c>
      <c r="F16" s="16">
        <v>0</v>
      </c>
      <c r="G16" s="19">
        <v>298</v>
      </c>
      <c r="K16" s="72"/>
      <c r="L16" s="73"/>
      <c r="M16" s="21"/>
      <c r="N16" s="9"/>
      <c r="O16" s="9"/>
      <c r="P16" s="9"/>
      <c r="Q16" s="9"/>
      <c r="R16" s="9"/>
      <c r="S16" s="9"/>
      <c r="T16" s="9"/>
      <c r="U16" s="9"/>
      <c r="AB16" s="25"/>
    </row>
    <row r="17" spans="1:28" x14ac:dyDescent="0.3">
      <c r="A17" s="17" t="s">
        <v>111</v>
      </c>
      <c r="B17" s="17"/>
      <c r="C17" s="17"/>
      <c r="D17" s="17"/>
      <c r="E17" s="17"/>
      <c r="F17" s="17"/>
      <c r="G17" s="17"/>
      <c r="K17" s="72"/>
      <c r="L17" s="73"/>
      <c r="M17" s="21"/>
      <c r="N17" s="9"/>
      <c r="O17" s="9"/>
      <c r="P17" s="9"/>
      <c r="Q17" s="9"/>
      <c r="R17" s="9"/>
      <c r="S17" s="9"/>
      <c r="T17" s="9"/>
      <c r="U17" s="9"/>
      <c r="AB17" s="25"/>
    </row>
    <row r="18" spans="1:28" x14ac:dyDescent="0.3">
      <c r="A18" s="2" t="s">
        <v>231</v>
      </c>
      <c r="B18" s="16">
        <v>1.3064</v>
      </c>
      <c r="C18" s="16">
        <v>0.22597</v>
      </c>
      <c r="D18" s="16">
        <v>545.5</v>
      </c>
      <c r="E18" s="16">
        <v>0.28677999999999998</v>
      </c>
      <c r="F18" s="16"/>
      <c r="G18" s="16">
        <v>298</v>
      </c>
      <c r="K18" s="72"/>
      <c r="L18" s="73"/>
      <c r="M18" s="21"/>
      <c r="N18" s="9"/>
      <c r="O18" s="9"/>
      <c r="P18" s="9"/>
      <c r="Q18" s="9"/>
      <c r="R18" s="9"/>
      <c r="S18" s="9"/>
      <c r="T18" s="9"/>
      <c r="U18" s="9"/>
      <c r="AB18" s="25"/>
    </row>
    <row r="19" spans="1:28" x14ac:dyDescent="0.3">
      <c r="A19" s="2" t="s">
        <v>222</v>
      </c>
      <c r="B19" s="16">
        <v>97582</v>
      </c>
      <c r="C19" s="16">
        <v>-122.2</v>
      </c>
      <c r="D19" s="16">
        <v>0.34084999999999999</v>
      </c>
      <c r="E19" s="16"/>
      <c r="F19" s="16"/>
      <c r="G19" s="16">
        <v>298</v>
      </c>
      <c r="K19" s="72"/>
      <c r="L19" s="73"/>
      <c r="M19" s="21"/>
      <c r="N19" s="9"/>
      <c r="O19" s="9"/>
      <c r="P19" s="9"/>
      <c r="Q19" s="9"/>
      <c r="R19" s="9"/>
      <c r="S19" s="9"/>
      <c r="T19" s="9"/>
      <c r="U19" s="9"/>
      <c r="AB19" s="25"/>
    </row>
    <row r="20" spans="1:28" ht="15" thickBot="1" x14ac:dyDescent="0.35">
      <c r="A20" s="2" t="s">
        <v>107</v>
      </c>
      <c r="B20" s="16">
        <v>0.33191999999999999</v>
      </c>
      <c r="C20" s="16">
        <v>-4.3242999999999998E-4</v>
      </c>
      <c r="D20" s="16"/>
      <c r="E20" s="16"/>
      <c r="F20" s="16"/>
      <c r="G20" s="16">
        <v>298</v>
      </c>
      <c r="K20" s="72"/>
      <c r="L20" s="73"/>
      <c r="M20" s="29"/>
      <c r="N20" s="30"/>
      <c r="O20" s="30"/>
      <c r="P20" s="30"/>
      <c r="Q20" s="30"/>
      <c r="R20" s="30"/>
      <c r="S20" s="30"/>
      <c r="T20" s="30"/>
      <c r="U20" s="30"/>
      <c r="V20" s="31"/>
      <c r="W20" s="31"/>
      <c r="X20" s="31"/>
      <c r="Y20" s="31"/>
      <c r="Z20" s="31"/>
      <c r="AA20" s="31"/>
      <c r="AB20" s="32"/>
    </row>
    <row r="21" spans="1:28" x14ac:dyDescent="0.3">
      <c r="A21" s="2" t="s">
        <v>108</v>
      </c>
      <c r="B21" s="16">
        <v>-10.906000000000001</v>
      </c>
      <c r="C21" s="16">
        <v>872.02</v>
      </c>
      <c r="D21" s="16"/>
      <c r="E21" s="16"/>
      <c r="F21" s="16"/>
      <c r="G21" s="16">
        <v>298</v>
      </c>
      <c r="K21" s="70" t="s">
        <v>223</v>
      </c>
      <c r="L21" s="71"/>
      <c r="M21" s="34"/>
      <c r="N21" s="34"/>
      <c r="O21" s="34"/>
      <c r="P21" s="34"/>
      <c r="Q21" s="34"/>
      <c r="R21" s="34"/>
      <c r="S21" s="34"/>
      <c r="T21" s="34"/>
      <c r="U21" s="34"/>
      <c r="V21" s="35"/>
      <c r="W21" s="35"/>
      <c r="X21" s="35"/>
      <c r="Y21" s="35"/>
      <c r="Z21" s="35"/>
      <c r="AA21" s="35"/>
      <c r="AB21" s="33"/>
    </row>
    <row r="22" spans="1:28" x14ac:dyDescent="0.3">
      <c r="A22" s="17" t="s">
        <v>112</v>
      </c>
      <c r="B22" s="17"/>
      <c r="C22" s="17"/>
      <c r="D22" s="17"/>
      <c r="E22" s="17"/>
      <c r="F22" s="17"/>
      <c r="G22" s="17"/>
      <c r="K22" s="72"/>
      <c r="L22" s="73"/>
      <c r="M22" s="9"/>
      <c r="N22" s="9"/>
      <c r="O22" s="9"/>
      <c r="P22" s="9"/>
      <c r="Q22" s="9"/>
      <c r="R22" s="9"/>
      <c r="S22" s="9"/>
      <c r="T22" s="9"/>
      <c r="U22" s="9"/>
      <c r="AB22" s="25"/>
    </row>
    <row r="23" spans="1:28" x14ac:dyDescent="0.3">
      <c r="A23" s="2" t="s">
        <v>231</v>
      </c>
      <c r="B23" s="19">
        <v>0.92800000000000005</v>
      </c>
      <c r="C23" s="19">
        <v>0.28899999999999998</v>
      </c>
      <c r="D23" s="19">
        <v>497.1</v>
      </c>
      <c r="E23" s="19">
        <v>0.28599999999999998</v>
      </c>
      <c r="F23" s="19">
        <v>0</v>
      </c>
      <c r="G23" s="19">
        <f>273.16+51.3</f>
        <v>324.46000000000004</v>
      </c>
      <c r="K23" s="72"/>
      <c r="L23" s="73"/>
      <c r="M23" s="9"/>
      <c r="N23" s="9"/>
      <c r="O23" s="9"/>
      <c r="P23" s="9"/>
      <c r="Q23" s="9"/>
      <c r="R23" s="9"/>
      <c r="S23" s="9"/>
      <c r="T23" s="9"/>
      <c r="U23" s="9"/>
      <c r="AB23" s="25"/>
    </row>
    <row r="24" spans="1:28" x14ac:dyDescent="0.3">
      <c r="A24" s="2" t="s">
        <v>222</v>
      </c>
      <c r="B24" s="16">
        <v>134300</v>
      </c>
      <c r="C24" s="16">
        <v>94.355999999999995</v>
      </c>
      <c r="D24" s="16">
        <v>-3.2000000000000002E-3</v>
      </c>
      <c r="E24" s="16">
        <v>9.794999999999999E-4</v>
      </c>
      <c r="F24" s="16">
        <v>0</v>
      </c>
      <c r="G24" s="19">
        <f t="shared" ref="G24:G26" si="0">273.16+51.3</f>
        <v>324.46000000000004</v>
      </c>
      <c r="K24" s="72"/>
      <c r="L24" s="73"/>
      <c r="M24" s="9"/>
      <c r="N24" s="9"/>
      <c r="O24" s="9"/>
      <c r="P24" s="9"/>
      <c r="Q24" s="9"/>
      <c r="R24" s="9"/>
      <c r="S24" s="9"/>
      <c r="T24" s="9"/>
      <c r="U24" s="9"/>
      <c r="AB24" s="25"/>
    </row>
    <row r="25" spans="1:28" x14ac:dyDescent="0.3">
      <c r="A25" s="2" t="s">
        <v>107</v>
      </c>
      <c r="B25" s="16">
        <v>0.2253</v>
      </c>
      <c r="C25" s="16">
        <v>-3.7272999999999999E-4</v>
      </c>
      <c r="D25" s="60">
        <v>1.1728E-7</v>
      </c>
      <c r="E25" s="16">
        <v>0</v>
      </c>
      <c r="F25" s="16">
        <v>0</v>
      </c>
      <c r="G25" s="19">
        <f t="shared" si="0"/>
        <v>324.46000000000004</v>
      </c>
      <c r="K25" s="72"/>
      <c r="L25" s="73"/>
      <c r="M25" s="9"/>
      <c r="N25" s="9"/>
      <c r="O25" s="9"/>
      <c r="P25" s="9"/>
      <c r="Q25" s="9"/>
      <c r="R25" s="9"/>
      <c r="S25" s="9"/>
      <c r="T25" s="9"/>
      <c r="U25" s="9"/>
      <c r="AB25" s="25"/>
    </row>
    <row r="26" spans="1:28" x14ac:dyDescent="0.3">
      <c r="A26" s="2" t="s">
        <v>108</v>
      </c>
      <c r="B26" s="16">
        <v>-6.9210000000000003</v>
      </c>
      <c r="C26" s="16">
        <v>790.77300000000002</v>
      </c>
      <c r="D26" s="16">
        <v>-0.65400000000000003</v>
      </c>
      <c r="E26" s="16">
        <v>0</v>
      </c>
      <c r="F26" s="16">
        <v>0</v>
      </c>
      <c r="G26" s="19">
        <f t="shared" si="0"/>
        <v>324.46000000000004</v>
      </c>
      <c r="K26" s="72"/>
      <c r="L26" s="73"/>
      <c r="M26" s="9"/>
      <c r="N26" s="9"/>
      <c r="O26" s="9"/>
      <c r="P26" s="9"/>
      <c r="Q26" s="9"/>
      <c r="R26" s="9"/>
      <c r="S26" s="9"/>
      <c r="T26" s="9"/>
      <c r="U26" s="9"/>
      <c r="AB26" s="25"/>
    </row>
    <row r="27" spans="1:28" x14ac:dyDescent="0.3">
      <c r="A27" s="17" t="s">
        <v>113</v>
      </c>
      <c r="B27" s="17"/>
      <c r="C27" s="17"/>
      <c r="D27" s="17"/>
      <c r="E27" s="17"/>
      <c r="F27" s="17"/>
      <c r="G27" s="17"/>
      <c r="K27" s="72"/>
      <c r="L27" s="73"/>
      <c r="M27" s="9"/>
      <c r="N27" s="9"/>
      <c r="O27" s="9"/>
      <c r="P27" s="9"/>
      <c r="Q27" s="9"/>
      <c r="R27" s="9"/>
      <c r="S27" s="9"/>
      <c r="T27" s="9"/>
      <c r="U27" s="9"/>
      <c r="AB27" s="25"/>
    </row>
    <row r="28" spans="1:28" x14ac:dyDescent="0.3">
      <c r="A28" s="2" t="s">
        <v>231</v>
      </c>
      <c r="B28" s="16"/>
      <c r="C28" s="16"/>
      <c r="D28" s="16"/>
      <c r="E28" s="16"/>
      <c r="F28" s="16"/>
      <c r="G28" s="16"/>
      <c r="K28" s="72"/>
      <c r="L28" s="73"/>
      <c r="M28" s="9"/>
      <c r="N28" s="9"/>
      <c r="O28" s="9"/>
      <c r="P28" s="9"/>
      <c r="Q28" s="9"/>
      <c r="R28" s="9"/>
      <c r="S28" s="9"/>
      <c r="T28" s="9"/>
      <c r="U28" s="9"/>
      <c r="AB28" s="25"/>
    </row>
    <row r="29" spans="1:28" ht="15" thickBot="1" x14ac:dyDescent="0.35">
      <c r="A29" s="2" t="s">
        <v>222</v>
      </c>
      <c r="B29" s="16"/>
      <c r="C29" s="16"/>
      <c r="D29" s="16"/>
      <c r="E29" s="16"/>
      <c r="F29" s="16"/>
      <c r="G29" s="16"/>
      <c r="K29" s="74"/>
      <c r="L29" s="75"/>
      <c r="M29" s="26"/>
      <c r="N29" s="26"/>
      <c r="O29" s="26"/>
      <c r="P29" s="26"/>
      <c r="Q29" s="26"/>
      <c r="R29" s="26"/>
      <c r="S29" s="26"/>
      <c r="T29" s="26"/>
      <c r="U29" s="26"/>
      <c r="V29" s="26"/>
      <c r="W29" s="26"/>
      <c r="X29" s="26"/>
      <c r="Y29" s="26"/>
      <c r="Z29" s="26"/>
      <c r="AA29" s="26"/>
      <c r="AB29" s="27"/>
    </row>
    <row r="30" spans="1:28" x14ac:dyDescent="0.3">
      <c r="A30" s="2" t="s">
        <v>107</v>
      </c>
      <c r="B30" s="16"/>
      <c r="C30" s="16"/>
      <c r="D30" s="16"/>
      <c r="E30" s="16"/>
      <c r="F30" s="16"/>
      <c r="G30" s="16"/>
      <c r="K30" s="70" t="s">
        <v>224</v>
      </c>
      <c r="L30" s="71"/>
      <c r="M30" s="35"/>
      <c r="N30" s="35"/>
      <c r="O30" s="35"/>
      <c r="P30" s="35"/>
      <c r="Q30" s="35"/>
      <c r="R30" s="35"/>
      <c r="S30" s="35"/>
      <c r="T30" s="35"/>
      <c r="U30" s="35"/>
      <c r="V30" s="35"/>
      <c r="W30" s="35"/>
      <c r="X30" s="35"/>
      <c r="Y30" s="35"/>
      <c r="Z30" s="35"/>
      <c r="AA30" s="35"/>
      <c r="AB30" s="33"/>
    </row>
    <row r="31" spans="1:28" x14ac:dyDescent="0.3">
      <c r="A31" s="2" t="s">
        <v>108</v>
      </c>
      <c r="B31" s="16"/>
      <c r="C31" s="16"/>
      <c r="D31" s="16"/>
      <c r="E31" s="16"/>
      <c r="F31" s="16"/>
      <c r="G31" s="16"/>
      <c r="K31" s="72"/>
      <c r="L31" s="73"/>
      <c r="AB31" s="25"/>
    </row>
    <row r="32" spans="1:28" x14ac:dyDescent="0.3">
      <c r="A32" s="17" t="s">
        <v>114</v>
      </c>
      <c r="B32" s="17"/>
      <c r="C32" s="17"/>
      <c r="D32" s="17"/>
      <c r="E32" s="17"/>
      <c r="F32" s="17"/>
      <c r="G32" s="17"/>
      <c r="K32" s="72"/>
      <c r="L32" s="73"/>
      <c r="AB32" s="25"/>
    </row>
    <row r="33" spans="1:28" x14ac:dyDescent="0.3">
      <c r="A33" s="2" t="s">
        <v>231</v>
      </c>
      <c r="B33" s="16"/>
      <c r="C33" s="16"/>
      <c r="D33" s="16"/>
      <c r="E33" s="16"/>
      <c r="F33" s="16"/>
      <c r="G33" s="16"/>
      <c r="K33" s="72"/>
      <c r="L33" s="73"/>
      <c r="AB33" s="25"/>
    </row>
    <row r="34" spans="1:28" x14ac:dyDescent="0.3">
      <c r="A34" s="2" t="s">
        <v>222</v>
      </c>
      <c r="B34" s="16"/>
      <c r="C34" s="16"/>
      <c r="D34" s="16"/>
      <c r="E34" s="16"/>
      <c r="F34" s="16"/>
      <c r="G34" s="16"/>
      <c r="K34" s="72"/>
      <c r="L34" s="73"/>
      <c r="AB34" s="25"/>
    </row>
    <row r="35" spans="1:28" ht="15" thickBot="1" x14ac:dyDescent="0.35">
      <c r="A35" s="2" t="s">
        <v>107</v>
      </c>
      <c r="B35" s="16"/>
      <c r="C35" s="16"/>
      <c r="D35" s="16"/>
      <c r="E35" s="16"/>
      <c r="F35" s="16"/>
      <c r="G35" s="16"/>
      <c r="K35" s="74"/>
      <c r="L35" s="75"/>
      <c r="M35" s="26"/>
      <c r="N35" s="26"/>
      <c r="O35" s="26"/>
      <c r="P35" s="26"/>
      <c r="Q35" s="26"/>
      <c r="R35" s="26"/>
      <c r="S35" s="26"/>
      <c r="T35" s="26"/>
      <c r="U35" s="26"/>
      <c r="V35" s="26"/>
      <c r="W35" s="26"/>
      <c r="X35" s="26"/>
      <c r="Y35" s="26"/>
      <c r="Z35" s="26"/>
      <c r="AA35" s="26"/>
      <c r="AB35" s="27"/>
    </row>
    <row r="36" spans="1:28" x14ac:dyDescent="0.3">
      <c r="A36" s="2" t="s">
        <v>108</v>
      </c>
      <c r="B36" s="16"/>
      <c r="C36" s="16"/>
      <c r="D36" s="16"/>
      <c r="E36" s="16"/>
      <c r="F36" s="16"/>
      <c r="G36" s="16"/>
      <c r="K36" s="61" t="s">
        <v>225</v>
      </c>
      <c r="L36" s="62"/>
      <c r="M36" s="35"/>
      <c r="N36" s="35"/>
      <c r="O36" s="35"/>
      <c r="P36" s="35"/>
      <c r="Q36" s="35"/>
      <c r="R36" s="35"/>
      <c r="S36" s="35"/>
      <c r="T36" s="35"/>
      <c r="U36" s="35"/>
      <c r="V36" s="35"/>
      <c r="W36" s="35"/>
      <c r="X36" s="35"/>
      <c r="Y36" s="35"/>
      <c r="Z36" s="35"/>
      <c r="AA36" s="35"/>
      <c r="AB36" s="33"/>
    </row>
    <row r="37" spans="1:28" x14ac:dyDescent="0.3">
      <c r="K37" s="63"/>
      <c r="L37" s="64"/>
      <c r="AB37" s="25"/>
    </row>
    <row r="38" spans="1:28" x14ac:dyDescent="0.3">
      <c r="K38" s="63"/>
      <c r="L38" s="64"/>
      <c r="AB38" s="25"/>
    </row>
    <row r="39" spans="1:28" x14ac:dyDescent="0.3">
      <c r="K39" s="63"/>
      <c r="L39" s="64"/>
      <c r="AB39" s="25"/>
    </row>
    <row r="40" spans="1:28" ht="15" thickBot="1" x14ac:dyDescent="0.35">
      <c r="K40" s="65"/>
      <c r="L40" s="66"/>
      <c r="M40" s="26"/>
      <c r="N40" s="26"/>
      <c r="O40" s="26"/>
      <c r="P40" s="26"/>
      <c r="Q40" s="26"/>
      <c r="R40" s="26"/>
      <c r="S40" s="26"/>
      <c r="T40" s="26"/>
      <c r="U40" s="26"/>
      <c r="V40" s="26"/>
      <c r="W40" s="26"/>
      <c r="X40" s="26"/>
      <c r="Y40" s="26"/>
      <c r="Z40" s="26"/>
      <c r="AA40" s="26"/>
      <c r="AB40" s="27"/>
    </row>
  </sheetData>
  <mergeCells count="5">
    <mergeCell ref="K36:L40"/>
    <mergeCell ref="M10:AB10"/>
    <mergeCell ref="K11:L20"/>
    <mergeCell ref="K21:L29"/>
    <mergeCell ref="K30:L35"/>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7:Z81"/>
  <sheetViews>
    <sheetView zoomScale="64" zoomScaleNormal="55" workbookViewId="0">
      <selection activeCell="V82" sqref="V82"/>
    </sheetView>
  </sheetViews>
  <sheetFormatPr defaultRowHeight="14.4" x14ac:dyDescent="0.3"/>
  <cols>
    <col min="2" max="2" width="12.33203125" bestFit="1" customWidth="1"/>
    <col min="3" max="3" width="15.21875" bestFit="1" customWidth="1"/>
    <col min="4" max="4" width="4.21875" bestFit="1" customWidth="1"/>
    <col min="5" max="5" width="15.109375" bestFit="1" customWidth="1"/>
    <col min="6" max="6" width="15.21875" bestFit="1" customWidth="1"/>
    <col min="7" max="7" width="11.6640625" bestFit="1" customWidth="1"/>
    <col min="8" max="8" width="12.33203125" bestFit="1" customWidth="1"/>
    <col min="9" max="9" width="15.21875" bestFit="1" customWidth="1"/>
    <col min="11" max="11" width="12.33203125" bestFit="1" customWidth="1"/>
    <col min="12" max="12" width="15.21875" bestFit="1" customWidth="1"/>
    <col min="14" max="14" width="12.33203125" bestFit="1" customWidth="1"/>
    <col min="15" max="15" width="15.21875" bestFit="1" customWidth="1"/>
    <col min="17" max="17" width="3.21875" bestFit="1" customWidth="1"/>
    <col min="18" max="18" width="15.21875" bestFit="1" customWidth="1"/>
    <col min="19" max="19" width="32.109375" bestFit="1" customWidth="1"/>
    <col min="21" max="21" width="13.109375" bestFit="1" customWidth="1"/>
    <col min="22" max="22" width="12.6640625" customWidth="1"/>
    <col min="23" max="23" width="12" customWidth="1"/>
    <col min="24" max="24" width="12.33203125" bestFit="1" customWidth="1"/>
    <col min="25" max="25" width="48.77734375" customWidth="1"/>
    <col min="30" max="30" width="13.44140625" bestFit="1" customWidth="1"/>
    <col min="31" max="31" width="15.5546875" bestFit="1" customWidth="1"/>
  </cols>
  <sheetData>
    <row r="7" spans="2:25" ht="15" thickBot="1" x14ac:dyDescent="0.35"/>
    <row r="8" spans="2:25" x14ac:dyDescent="0.3">
      <c r="B8" s="10" t="s">
        <v>2</v>
      </c>
      <c r="C8" s="11" t="s">
        <v>1</v>
      </c>
    </row>
    <row r="9" spans="2:25" x14ac:dyDescent="0.3">
      <c r="B9" s="12"/>
      <c r="C9" s="13"/>
    </row>
    <row r="10" spans="2:25" x14ac:dyDescent="0.3">
      <c r="B10" s="12"/>
      <c r="C10" s="13"/>
      <c r="S10" s="76" t="s">
        <v>238</v>
      </c>
      <c r="T10" s="76"/>
      <c r="U10" s="76"/>
    </row>
    <row r="11" spans="2:25" x14ac:dyDescent="0.3">
      <c r="B11" s="12"/>
      <c r="C11" s="13"/>
      <c r="S11" s="17" t="s">
        <v>232</v>
      </c>
      <c r="T11" s="17" t="s">
        <v>233</v>
      </c>
      <c r="U11" s="17" t="s">
        <v>78</v>
      </c>
    </row>
    <row r="12" spans="2:25" x14ac:dyDescent="0.3">
      <c r="B12" s="12"/>
      <c r="C12" s="13"/>
      <c r="S12" s="16">
        <v>3.5431400000000002</v>
      </c>
      <c r="T12" s="16">
        <v>99.394999999999996</v>
      </c>
      <c r="U12" s="16">
        <v>7.726</v>
      </c>
      <c r="X12" s="76" t="s">
        <v>239</v>
      </c>
      <c r="Y12" s="76"/>
    </row>
    <row r="13" spans="2:25" x14ac:dyDescent="0.3">
      <c r="B13" s="12"/>
      <c r="C13" s="13"/>
      <c r="X13" s="17" t="s">
        <v>245</v>
      </c>
      <c r="Y13" s="17" t="s">
        <v>33</v>
      </c>
    </row>
    <row r="14" spans="2:25" x14ac:dyDescent="0.3">
      <c r="B14" s="12"/>
      <c r="C14" s="13"/>
      <c r="S14" s="17" t="s">
        <v>234</v>
      </c>
      <c r="T14" s="17" t="s">
        <v>8</v>
      </c>
      <c r="U14" s="17" t="s">
        <v>33</v>
      </c>
      <c r="V14" s="17" t="s">
        <v>235</v>
      </c>
      <c r="X14" s="16">
        <v>298.16000000000003</v>
      </c>
      <c r="Y14" s="37">
        <f>1/X14</f>
        <v>3.3539039441910379E-3</v>
      </c>
    </row>
    <row r="15" spans="2:25" x14ac:dyDescent="0.3">
      <c r="B15" s="12"/>
      <c r="C15" s="13"/>
      <c r="S15" s="37">
        <f t="shared" ref="S15:S35" si="0">(10^($S$12-($T$12/(T15+$U$12))))*(10^5)</f>
        <v>4.7658317440086319E-5</v>
      </c>
      <c r="T15" s="37">
        <v>0</v>
      </c>
      <c r="U15" s="37" t="e">
        <f>1/T15</f>
        <v>#DIV/0!</v>
      </c>
      <c r="V15" s="37">
        <f>LOG(S15)</f>
        <v>-4.321861294330831</v>
      </c>
    </row>
    <row r="16" spans="2:25" x14ac:dyDescent="0.3">
      <c r="B16" s="12"/>
      <c r="C16" s="13"/>
      <c r="S16" s="37">
        <f t="shared" si="0"/>
        <v>320591.82421166537</v>
      </c>
      <c r="T16" s="37">
        <v>25</v>
      </c>
      <c r="U16" s="37">
        <f t="shared" ref="U16:U35" si="1">1/T16</f>
        <v>0.04</v>
      </c>
      <c r="V16" s="37">
        <f t="shared" ref="V16:V35" si="2">LOG(S16)</f>
        <v>5.5059524427061053</v>
      </c>
      <c r="X16" s="76" t="s">
        <v>240</v>
      </c>
      <c r="Y16" s="76"/>
    </row>
    <row r="17" spans="2:25" ht="15" thickBot="1" x14ac:dyDescent="0.35">
      <c r="B17" s="14"/>
      <c r="C17" s="15"/>
      <c r="S17" s="37">
        <f t="shared" si="0"/>
        <v>6626724.0875788303</v>
      </c>
      <c r="T17" s="37">
        <v>50</v>
      </c>
      <c r="U17" s="37">
        <f t="shared" si="1"/>
        <v>0.02</v>
      </c>
      <c r="V17" s="37">
        <f t="shared" si="2"/>
        <v>6.8212988885424251</v>
      </c>
      <c r="X17" s="38" t="s">
        <v>236</v>
      </c>
      <c r="Y17" s="37">
        <f>(Y20*Y14)+Y19</f>
        <v>8.2019665951167173</v>
      </c>
    </row>
    <row r="18" spans="2:25" ht="15" thickBot="1" x14ac:dyDescent="0.35">
      <c r="S18" s="37">
        <f t="shared" si="0"/>
        <v>21960564.192870777</v>
      </c>
      <c r="T18" s="37">
        <v>75</v>
      </c>
      <c r="U18" s="37">
        <f t="shared" si="1"/>
        <v>1.3333333333333334E-2</v>
      </c>
      <c r="V18" s="37">
        <f t="shared" si="2"/>
        <v>7.3416434934603396</v>
      </c>
      <c r="X18" s="38" t="s">
        <v>244</v>
      </c>
      <c r="Y18" s="37">
        <f>10^Y17</f>
        <v>159208626.29089159</v>
      </c>
    </row>
    <row r="19" spans="2:25" x14ac:dyDescent="0.3">
      <c r="B19" s="70" t="s">
        <v>174</v>
      </c>
      <c r="C19" s="71"/>
      <c r="E19" s="70" t="s">
        <v>79</v>
      </c>
      <c r="F19" s="71"/>
      <c r="H19" s="70" t="s">
        <v>80</v>
      </c>
      <c r="I19" s="71"/>
      <c r="K19" s="70" t="s">
        <v>81</v>
      </c>
      <c r="L19" s="71"/>
      <c r="N19" s="70" t="s">
        <v>82</v>
      </c>
      <c r="O19" s="71"/>
      <c r="S19" s="37">
        <f t="shared" si="0"/>
        <v>41732566.191056222</v>
      </c>
      <c r="T19" s="37">
        <v>100</v>
      </c>
      <c r="U19" s="37">
        <f t="shared" si="1"/>
        <v>0.01</v>
      </c>
      <c r="V19" s="37">
        <f t="shared" si="2"/>
        <v>7.6204750908787116</v>
      </c>
      <c r="X19" s="38" t="s">
        <v>289</v>
      </c>
      <c r="Y19" s="16">
        <f>8.4585</f>
        <v>8.4585000000000008</v>
      </c>
    </row>
    <row r="20" spans="2:25" ht="15" thickBot="1" x14ac:dyDescent="0.35">
      <c r="B20" s="74"/>
      <c r="C20" s="75"/>
      <c r="E20" s="74"/>
      <c r="F20" s="75"/>
      <c r="H20" s="74"/>
      <c r="I20" s="75"/>
      <c r="K20" s="74"/>
      <c r="L20" s="75"/>
      <c r="N20" s="74"/>
      <c r="O20" s="75"/>
      <c r="S20" s="37">
        <f t="shared" si="0"/>
        <v>62268209.89354793</v>
      </c>
      <c r="T20" s="37">
        <v>125</v>
      </c>
      <c r="U20" s="37">
        <f t="shared" si="1"/>
        <v>8.0000000000000002E-3</v>
      </c>
      <c r="V20" s="37">
        <f t="shared" si="2"/>
        <v>7.7942663806639247</v>
      </c>
      <c r="X20" s="38" t="s">
        <v>284</v>
      </c>
      <c r="Y20" s="16">
        <v>-76.488</v>
      </c>
    </row>
    <row r="21" spans="2:25" x14ac:dyDescent="0.3">
      <c r="B21" s="3" t="s">
        <v>0</v>
      </c>
      <c r="C21" s="4" t="s">
        <v>1</v>
      </c>
      <c r="E21" s="3" t="s">
        <v>0</v>
      </c>
      <c r="F21" s="4" t="s">
        <v>1</v>
      </c>
      <c r="H21" s="3" t="s">
        <v>0</v>
      </c>
      <c r="I21" s="4" t="s">
        <v>1</v>
      </c>
      <c r="K21" s="3" t="s">
        <v>0</v>
      </c>
      <c r="L21" s="4" t="s">
        <v>1</v>
      </c>
      <c r="N21" s="3" t="s">
        <v>0</v>
      </c>
      <c r="O21" s="4" t="s">
        <v>1</v>
      </c>
      <c r="S21" s="37">
        <f t="shared" si="0"/>
        <v>81839861.586612672</v>
      </c>
      <c r="T21" s="37">
        <v>150</v>
      </c>
      <c r="U21" s="37">
        <f t="shared" si="1"/>
        <v>6.6666666666666671E-3</v>
      </c>
      <c r="V21" s="37">
        <f t="shared" si="2"/>
        <v>7.9129648861950477</v>
      </c>
    </row>
    <row r="22" spans="2:25" x14ac:dyDescent="0.3">
      <c r="B22" s="5" t="s">
        <v>43</v>
      </c>
      <c r="C22" s="6"/>
      <c r="E22" s="5" t="s">
        <v>43</v>
      </c>
      <c r="F22" s="6"/>
      <c r="H22" s="5" t="s">
        <v>43</v>
      </c>
      <c r="I22" s="6"/>
      <c r="K22" s="5" t="s">
        <v>43</v>
      </c>
      <c r="L22" s="6"/>
      <c r="N22" s="5" t="s">
        <v>43</v>
      </c>
      <c r="O22" s="6"/>
      <c r="S22" s="37">
        <f t="shared" si="0"/>
        <v>99812164.78605862</v>
      </c>
      <c r="T22" s="37">
        <v>175</v>
      </c>
      <c r="U22" s="37">
        <f t="shared" si="1"/>
        <v>5.7142857142857143E-3</v>
      </c>
      <c r="V22" s="37">
        <f t="shared" si="2"/>
        <v>7.9991834749296773</v>
      </c>
    </row>
    <row r="23" spans="2:25" x14ac:dyDescent="0.3">
      <c r="B23" s="5"/>
      <c r="C23" s="6"/>
      <c r="E23" s="5"/>
      <c r="F23" s="6"/>
      <c r="H23" s="5"/>
      <c r="I23" s="6"/>
      <c r="K23" s="5"/>
      <c r="L23" s="6"/>
      <c r="N23" s="5"/>
      <c r="O23" s="6"/>
      <c r="S23" s="37">
        <f t="shared" si="0"/>
        <v>116051057.78772113</v>
      </c>
      <c r="T23" s="37">
        <v>200</v>
      </c>
      <c r="U23" s="37">
        <f t="shared" si="1"/>
        <v>5.0000000000000001E-3</v>
      </c>
      <c r="V23" s="37">
        <f t="shared" si="2"/>
        <v>8.0646491033380521</v>
      </c>
    </row>
    <row r="24" spans="2:25" x14ac:dyDescent="0.3">
      <c r="B24" s="5"/>
      <c r="C24" s="6"/>
      <c r="E24" s="5"/>
      <c r="F24" s="6"/>
      <c r="H24" s="5"/>
      <c r="I24" s="6"/>
      <c r="K24" s="5"/>
      <c r="L24" s="6"/>
      <c r="N24" s="5"/>
      <c r="O24" s="6"/>
      <c r="S24" s="37">
        <f t="shared" si="0"/>
        <v>130632059.46544388</v>
      </c>
      <c r="T24" s="37">
        <v>225</v>
      </c>
      <c r="U24" s="37">
        <f t="shared" si="1"/>
        <v>4.4444444444444444E-3</v>
      </c>
      <c r="V24" s="37">
        <f t="shared" si="2"/>
        <v>8.1160497737253259</v>
      </c>
      <c r="X24" s="76" t="s">
        <v>241</v>
      </c>
      <c r="Y24" s="76"/>
    </row>
    <row r="25" spans="2:25" x14ac:dyDescent="0.3">
      <c r="B25" s="5"/>
      <c r="C25" s="6"/>
      <c r="E25" s="5"/>
      <c r="F25" s="6"/>
      <c r="H25" s="5"/>
      <c r="I25" s="6"/>
      <c r="K25" s="5"/>
      <c r="L25" s="6"/>
      <c r="N25" s="5"/>
      <c r="O25" s="6"/>
      <c r="S25" s="37">
        <f t="shared" si="0"/>
        <v>143707185.39385739</v>
      </c>
      <c r="T25" s="37">
        <v>250</v>
      </c>
      <c r="U25" s="37">
        <f t="shared" si="1"/>
        <v>4.0000000000000001E-3</v>
      </c>
      <c r="V25" s="37">
        <f t="shared" si="2"/>
        <v>8.1574784835057397</v>
      </c>
      <c r="X25" s="17" t="s">
        <v>243</v>
      </c>
      <c r="Y25" s="17" t="s">
        <v>242</v>
      </c>
    </row>
    <row r="26" spans="2:25" x14ac:dyDescent="0.3">
      <c r="B26" s="5"/>
      <c r="C26" s="6"/>
      <c r="E26" s="5"/>
      <c r="F26" s="6"/>
      <c r="H26" s="5"/>
      <c r="I26" s="6"/>
      <c r="K26" s="5"/>
      <c r="L26" s="6"/>
      <c r="N26" s="5"/>
      <c r="O26" s="6"/>
      <c r="S26" s="37">
        <f t="shared" si="0"/>
        <v>155446353.82040262</v>
      </c>
      <c r="T26" s="37">
        <v>275</v>
      </c>
      <c r="U26" s="37">
        <f t="shared" si="1"/>
        <v>3.6363636363636364E-3</v>
      </c>
      <c r="V26" s="37">
        <f t="shared" si="2"/>
        <v>8.1915805396037165</v>
      </c>
      <c r="X26" s="16">
        <f>1.013*10^5</f>
        <v>101299.99999999999</v>
      </c>
      <c r="Y26" s="37">
        <f>X26/Y18</f>
        <v>6.3627205610651896E-4</v>
      </c>
    </row>
    <row r="27" spans="2:25" x14ac:dyDescent="0.3">
      <c r="B27" s="5"/>
      <c r="C27" s="6"/>
      <c r="E27" s="5"/>
      <c r="F27" s="6"/>
      <c r="H27" s="5"/>
      <c r="I27" s="6"/>
      <c r="K27" s="5"/>
      <c r="L27" s="6"/>
      <c r="N27" s="5"/>
      <c r="O27" s="6"/>
      <c r="S27" s="37">
        <f t="shared" si="0"/>
        <v>166012816.74540758</v>
      </c>
      <c r="T27" s="37">
        <v>300</v>
      </c>
      <c r="U27" s="37">
        <f t="shared" si="1"/>
        <v>3.3333333333333335E-3</v>
      </c>
      <c r="V27" s="37">
        <f t="shared" si="2"/>
        <v>8.2201416183227938</v>
      </c>
    </row>
    <row r="28" spans="2:25" x14ac:dyDescent="0.3">
      <c r="B28" s="5"/>
      <c r="C28" s="6"/>
      <c r="E28" s="5"/>
      <c r="F28" s="6"/>
      <c r="H28" s="5"/>
      <c r="I28" s="6"/>
      <c r="K28" s="5"/>
      <c r="L28" s="6"/>
      <c r="N28" s="5"/>
      <c r="O28" s="6"/>
      <c r="S28" s="37">
        <f t="shared" si="0"/>
        <v>175553994.31011823</v>
      </c>
      <c r="T28" s="37">
        <v>325</v>
      </c>
      <c r="U28" s="37">
        <f t="shared" si="1"/>
        <v>3.0769230769230769E-3</v>
      </c>
      <c r="V28" s="37">
        <f t="shared" si="2"/>
        <v>8.2444107152431734</v>
      </c>
    </row>
    <row r="29" spans="2:25" ht="15" thickBot="1" x14ac:dyDescent="0.35">
      <c r="B29" s="7" t="s">
        <v>44</v>
      </c>
      <c r="C29" s="8"/>
      <c r="E29" s="7" t="s">
        <v>44</v>
      </c>
      <c r="F29" s="8"/>
      <c r="H29" s="7" t="s">
        <v>44</v>
      </c>
      <c r="I29" s="8"/>
      <c r="K29" s="7" t="s">
        <v>44</v>
      </c>
      <c r="L29" s="8"/>
      <c r="N29" s="7" t="s">
        <v>44</v>
      </c>
      <c r="O29" s="8"/>
      <c r="S29" s="37">
        <f t="shared" si="0"/>
        <v>184199173.5350759</v>
      </c>
      <c r="T29" s="37">
        <v>350</v>
      </c>
      <c r="U29" s="37">
        <f t="shared" si="1"/>
        <v>2.8571428571428571E-3</v>
      </c>
      <c r="V29" s="37">
        <f t="shared" si="2"/>
        <v>8.2652876772725499</v>
      </c>
    </row>
    <row r="30" spans="2:25" ht="15" thickBot="1" x14ac:dyDescent="0.35">
      <c r="S30" s="37">
        <f t="shared" si="0"/>
        <v>192060137.80697417</v>
      </c>
      <c r="T30" s="37">
        <v>375</v>
      </c>
      <c r="U30" s="37">
        <f t="shared" si="1"/>
        <v>2.6666666666666666E-3</v>
      </c>
      <c r="V30" s="37">
        <f t="shared" si="2"/>
        <v>8.283437236142829</v>
      </c>
    </row>
    <row r="31" spans="2:25" x14ac:dyDescent="0.3">
      <c r="B31" s="70" t="s">
        <v>83</v>
      </c>
      <c r="C31" s="71"/>
      <c r="E31" s="70" t="s">
        <v>84</v>
      </c>
      <c r="F31" s="71"/>
      <c r="H31" s="70" t="s">
        <v>85</v>
      </c>
      <c r="I31" s="71"/>
      <c r="K31" s="70" t="s">
        <v>86</v>
      </c>
      <c r="L31" s="71"/>
      <c r="N31" s="70" t="s">
        <v>87</v>
      </c>
      <c r="O31" s="71"/>
      <c r="S31" s="37">
        <f t="shared" si="0"/>
        <v>199232915.19963577</v>
      </c>
      <c r="T31" s="37">
        <v>400</v>
      </c>
      <c r="U31" s="37">
        <f t="shared" si="1"/>
        <v>2.5000000000000001E-3</v>
      </c>
      <c r="V31" s="37">
        <f t="shared" si="2"/>
        <v>8.2993610896533454</v>
      </c>
    </row>
    <row r="32" spans="2:25" ht="15" thickBot="1" x14ac:dyDescent="0.35">
      <c r="B32" s="74"/>
      <c r="C32" s="75"/>
      <c r="E32" s="74"/>
      <c r="F32" s="75"/>
      <c r="H32" s="74"/>
      <c r="I32" s="75"/>
      <c r="K32" s="74"/>
      <c r="L32" s="75"/>
      <c r="N32" s="74"/>
      <c r="O32" s="75"/>
      <c r="S32" s="37">
        <f t="shared" si="0"/>
        <v>205799822.89939377</v>
      </c>
      <c r="T32" s="37">
        <v>425</v>
      </c>
      <c r="U32" s="37">
        <f t="shared" si="1"/>
        <v>2.352941176470588E-3</v>
      </c>
      <c r="V32" s="37">
        <f t="shared" si="2"/>
        <v>8.3134449966953685</v>
      </c>
    </row>
    <row r="33" spans="2:26" x14ac:dyDescent="0.3">
      <c r="B33" s="3" t="s">
        <v>0</v>
      </c>
      <c r="C33" s="4" t="s">
        <v>1</v>
      </c>
      <c r="E33" s="3" t="s">
        <v>0</v>
      </c>
      <c r="F33" s="4" t="s">
        <v>1</v>
      </c>
      <c r="H33" s="3" t="s">
        <v>0</v>
      </c>
      <c r="I33" s="4" t="s">
        <v>1</v>
      </c>
      <c r="K33" s="3" t="s">
        <v>0</v>
      </c>
      <c r="L33" s="4" t="s">
        <v>1</v>
      </c>
      <c r="N33" s="3" t="s">
        <v>0</v>
      </c>
      <c r="O33" s="4" t="s">
        <v>1</v>
      </c>
      <c r="S33" s="37">
        <f t="shared" si="0"/>
        <v>211831449.9562889</v>
      </c>
      <c r="T33" s="37">
        <v>450</v>
      </c>
      <c r="U33" s="37">
        <f t="shared" si="1"/>
        <v>2.2222222222222222E-3</v>
      </c>
      <c r="V33" s="37">
        <f t="shared" si="2"/>
        <v>8.3259904389088675</v>
      </c>
    </row>
    <row r="34" spans="2:26" x14ac:dyDescent="0.3">
      <c r="B34" s="5" t="s">
        <v>43</v>
      </c>
      <c r="C34" s="6"/>
      <c r="E34" s="5" t="s">
        <v>43</v>
      </c>
      <c r="F34" s="6"/>
      <c r="H34" s="5" t="s">
        <v>43</v>
      </c>
      <c r="I34" s="6"/>
      <c r="K34" s="5" t="s">
        <v>43</v>
      </c>
      <c r="L34" s="6"/>
      <c r="N34" s="5" t="s">
        <v>43</v>
      </c>
      <c r="O34" s="6"/>
      <c r="S34" s="37">
        <f t="shared" si="0"/>
        <v>217388438.96324638</v>
      </c>
      <c r="T34" s="37">
        <v>475</v>
      </c>
      <c r="U34" s="37">
        <f t="shared" si="1"/>
        <v>2.1052631578947368E-3</v>
      </c>
      <c r="V34" s="37">
        <f t="shared" si="2"/>
        <v>8.337236443945427</v>
      </c>
    </row>
    <row r="35" spans="2:26" x14ac:dyDescent="0.3">
      <c r="B35" s="5"/>
      <c r="C35" s="6"/>
      <c r="E35" s="5"/>
      <c r="F35" s="6"/>
      <c r="H35" s="5"/>
      <c r="I35" s="6"/>
      <c r="K35" s="5"/>
      <c r="L35" s="6"/>
      <c r="N35" s="5"/>
      <c r="O35" s="6"/>
      <c r="S35" s="37">
        <f t="shared" si="0"/>
        <v>222523028.18994698</v>
      </c>
      <c r="T35" s="37">
        <v>500</v>
      </c>
      <c r="U35" s="37">
        <f t="shared" si="1"/>
        <v>2E-3</v>
      </c>
      <c r="V35" s="37">
        <f t="shared" si="2"/>
        <v>8.347374961376806</v>
      </c>
    </row>
    <row r="36" spans="2:26" x14ac:dyDescent="0.3">
      <c r="B36" s="5"/>
      <c r="C36" s="6"/>
      <c r="E36" s="5"/>
      <c r="F36" s="6"/>
      <c r="H36" s="5"/>
      <c r="I36" s="6"/>
      <c r="K36" s="5"/>
      <c r="L36" s="6"/>
      <c r="N36" s="5"/>
      <c r="O36" s="6"/>
    </row>
    <row r="37" spans="2:26" x14ac:dyDescent="0.3">
      <c r="B37" s="5"/>
      <c r="C37" s="6"/>
      <c r="E37" s="5"/>
      <c r="F37" s="6"/>
      <c r="H37" s="5"/>
      <c r="I37" s="6"/>
      <c r="K37" s="5"/>
      <c r="L37" s="6"/>
      <c r="N37" s="5"/>
      <c r="O37" s="6"/>
      <c r="V37" s="79" t="s">
        <v>249</v>
      </c>
      <c r="W37" s="80"/>
    </row>
    <row r="38" spans="2:26" x14ac:dyDescent="0.3">
      <c r="B38" s="5"/>
      <c r="C38" s="6"/>
      <c r="E38" s="5"/>
      <c r="F38" s="6"/>
      <c r="H38" s="5"/>
      <c r="I38" s="6"/>
      <c r="K38" s="5"/>
      <c r="L38" s="6"/>
      <c r="N38" s="5"/>
      <c r="O38" s="6"/>
      <c r="V38" s="17" t="s">
        <v>250</v>
      </c>
      <c r="W38" s="16">
        <v>1.0129999999999999</v>
      </c>
    </row>
    <row r="39" spans="2:26" x14ac:dyDescent="0.3">
      <c r="B39" s="5"/>
      <c r="C39" s="6"/>
      <c r="E39" s="5"/>
      <c r="F39" s="6"/>
      <c r="H39" s="5"/>
      <c r="I39" s="6"/>
      <c r="K39" s="5"/>
      <c r="L39" s="6"/>
      <c r="N39" s="5"/>
      <c r="O39" s="6"/>
      <c r="V39" s="17" t="s">
        <v>245</v>
      </c>
      <c r="W39" s="16">
        <v>298.14999999999998</v>
      </c>
    </row>
    <row r="40" spans="2:26" x14ac:dyDescent="0.3">
      <c r="B40" s="5"/>
      <c r="C40" s="6"/>
      <c r="E40" s="5"/>
      <c r="F40" s="6"/>
      <c r="H40" s="5"/>
      <c r="I40" s="6"/>
      <c r="K40" s="5"/>
      <c r="L40" s="6"/>
      <c r="N40" s="5"/>
      <c r="O40" s="6"/>
      <c r="S40" s="77" t="s">
        <v>248</v>
      </c>
      <c r="T40" s="78"/>
      <c r="V40" s="17" t="s">
        <v>196</v>
      </c>
      <c r="W40" s="16">
        <v>8.3143999999999991</v>
      </c>
      <c r="Y40" s="79" t="s">
        <v>260</v>
      </c>
      <c r="Z40" s="80"/>
    </row>
    <row r="41" spans="2:26" ht="15" thickBot="1" x14ac:dyDescent="0.35">
      <c r="B41" s="7" t="s">
        <v>44</v>
      </c>
      <c r="C41" s="8"/>
      <c r="E41" s="7" t="s">
        <v>44</v>
      </c>
      <c r="F41" s="8"/>
      <c r="H41" s="7" t="s">
        <v>44</v>
      </c>
      <c r="I41" s="8"/>
      <c r="K41" s="7" t="s">
        <v>44</v>
      </c>
      <c r="L41" s="8"/>
      <c r="N41" s="7" t="s">
        <v>44</v>
      </c>
      <c r="O41" s="8"/>
      <c r="S41" s="17" t="s">
        <v>265</v>
      </c>
      <c r="T41" s="16">
        <v>304.3</v>
      </c>
      <c r="V41" s="17" t="s">
        <v>251</v>
      </c>
      <c r="W41" s="16">
        <v>10</v>
      </c>
      <c r="Y41" s="17" t="s">
        <v>261</v>
      </c>
      <c r="Z41" s="37">
        <f>EXP((T44*((W50-W49)^2)*4.184)/(W40*W39))</f>
        <v>4.416206109935036</v>
      </c>
    </row>
    <row r="42" spans="2:26" x14ac:dyDescent="0.3">
      <c r="S42" s="17" t="s">
        <v>8</v>
      </c>
      <c r="T42" s="16">
        <v>298.14999999999998</v>
      </c>
      <c r="V42" s="17" t="s">
        <v>252</v>
      </c>
      <c r="W42" s="16">
        <v>0</v>
      </c>
      <c r="Y42" s="17" t="s">
        <v>262</v>
      </c>
      <c r="Z42" s="37">
        <f>EXP((T44*(W38-1.013))/(W40*W39))</f>
        <v>1</v>
      </c>
    </row>
    <row r="43" spans="2:26" x14ac:dyDescent="0.3">
      <c r="S43" s="17" t="s">
        <v>264</v>
      </c>
      <c r="T43" s="16">
        <v>73.760000000000005</v>
      </c>
      <c r="V43" s="17" t="s">
        <v>253</v>
      </c>
      <c r="W43" s="16">
        <v>1</v>
      </c>
      <c r="Y43" s="17" t="s">
        <v>237</v>
      </c>
      <c r="Z43" s="37">
        <f>W38/(T47*Z42*Z41)</f>
        <v>5.1826120622376461E-3</v>
      </c>
    </row>
    <row r="44" spans="2:26" x14ac:dyDescent="0.3">
      <c r="S44" s="17" t="s">
        <v>263</v>
      </c>
      <c r="T44" s="16">
        <v>55</v>
      </c>
      <c r="V44" s="17" t="s">
        <v>237</v>
      </c>
      <c r="W44" s="16">
        <v>0</v>
      </c>
    </row>
    <row r="45" spans="2:26" x14ac:dyDescent="0.3">
      <c r="V45" s="36" t="s">
        <v>254</v>
      </c>
      <c r="W45" s="37">
        <f>(W43*W41)/((W43*W41)+(W42*W44))</f>
        <v>1</v>
      </c>
    </row>
    <row r="46" spans="2:26" x14ac:dyDescent="0.3">
      <c r="S46" s="76" t="s">
        <v>246</v>
      </c>
      <c r="T46" s="76"/>
      <c r="V46" s="36" t="s">
        <v>255</v>
      </c>
      <c r="W46" s="37">
        <f>(W44*W42)/((W44*W42)+(W43*W41))</f>
        <v>0</v>
      </c>
    </row>
    <row r="47" spans="2:26" x14ac:dyDescent="0.3">
      <c r="S47" s="17" t="s">
        <v>247</v>
      </c>
      <c r="T47" s="16">
        <v>44.26</v>
      </c>
      <c r="V47" s="36" t="s">
        <v>256</v>
      </c>
      <c r="W47" s="16">
        <v>10</v>
      </c>
    </row>
    <row r="48" spans="2:26" x14ac:dyDescent="0.3">
      <c r="V48" s="36" t="s">
        <v>257</v>
      </c>
      <c r="W48" s="16">
        <v>0</v>
      </c>
    </row>
    <row r="49" spans="22:23" x14ac:dyDescent="0.3">
      <c r="V49" s="17" t="s">
        <v>258</v>
      </c>
      <c r="W49" s="37">
        <f>(W47*W45)+(W46*W48)</f>
        <v>10</v>
      </c>
    </row>
    <row r="50" spans="22:23" x14ac:dyDescent="0.3">
      <c r="V50" s="17" t="s">
        <v>259</v>
      </c>
      <c r="W50" s="16">
        <v>6</v>
      </c>
    </row>
    <row r="75" spans="19:20" x14ac:dyDescent="0.3">
      <c r="S75" s="17" t="s">
        <v>266</v>
      </c>
      <c r="T75" s="16"/>
    </row>
    <row r="76" spans="19:20" x14ac:dyDescent="0.3">
      <c r="S76" s="17" t="s">
        <v>196</v>
      </c>
      <c r="T76" s="37">
        <v>8.3144559999999998</v>
      </c>
    </row>
    <row r="77" spans="19:20" x14ac:dyDescent="0.3">
      <c r="S77" s="17" t="s">
        <v>8</v>
      </c>
      <c r="T77" s="16"/>
    </row>
    <row r="78" spans="19:20" x14ac:dyDescent="0.3">
      <c r="S78" s="17" t="s">
        <v>267</v>
      </c>
      <c r="T78" s="16"/>
    </row>
    <row r="79" spans="19:20" x14ac:dyDescent="0.3">
      <c r="S79" s="36" t="s">
        <v>268</v>
      </c>
      <c r="T79" s="16">
        <v>1</v>
      </c>
    </row>
    <row r="80" spans="19:20" x14ac:dyDescent="0.3">
      <c r="S80" s="36" t="s">
        <v>237</v>
      </c>
      <c r="T80" s="37"/>
    </row>
    <row r="81" spans="19:20" x14ac:dyDescent="0.3">
      <c r="S81" s="36" t="s">
        <v>269</v>
      </c>
      <c r="T81" s="37" t="e">
        <f>LN(T79*T80)-((T75/(T76*T77))*((T78-T77)/T78))</f>
        <v>#NUM!</v>
      </c>
    </row>
  </sheetData>
  <mergeCells count="18">
    <mergeCell ref="S46:T46"/>
    <mergeCell ref="X12:Y12"/>
    <mergeCell ref="X16:Y16"/>
    <mergeCell ref="X24:Y24"/>
    <mergeCell ref="S10:U10"/>
    <mergeCell ref="S40:T40"/>
    <mergeCell ref="Y40:Z40"/>
    <mergeCell ref="V37:W37"/>
    <mergeCell ref="B19:C20"/>
    <mergeCell ref="E19:F20"/>
    <mergeCell ref="H19:I20"/>
    <mergeCell ref="K19:L20"/>
    <mergeCell ref="N19:O20"/>
    <mergeCell ref="N31:O32"/>
    <mergeCell ref="K31:L32"/>
    <mergeCell ref="H31:I32"/>
    <mergeCell ref="E31:F32"/>
    <mergeCell ref="B31:C3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F20F2-0EB4-4E81-9EDB-9B7CDBAB5D73}">
  <sheetPr codeName="Sheet3"/>
  <dimension ref="A2:AE48"/>
  <sheetViews>
    <sheetView zoomScale="62" zoomScaleNormal="62" workbookViewId="0">
      <selection activeCell="AB1" sqref="AB1"/>
    </sheetView>
  </sheetViews>
  <sheetFormatPr defaultRowHeight="14.4" x14ac:dyDescent="0.3"/>
  <cols>
    <col min="1" max="1" width="14.6640625" bestFit="1" customWidth="1"/>
    <col min="2" max="2" width="18.6640625" customWidth="1"/>
    <col min="3" max="3" width="26" customWidth="1"/>
    <col min="5" max="5" width="10" bestFit="1" customWidth="1"/>
    <col min="6" max="6" width="13.6640625" bestFit="1" customWidth="1"/>
    <col min="7" max="7" width="11" bestFit="1" customWidth="1"/>
    <col min="12" max="12" width="17.21875" customWidth="1"/>
    <col min="15" max="15" width="22.77734375" bestFit="1" customWidth="1"/>
    <col min="16" max="16" width="21.88671875" bestFit="1" customWidth="1"/>
    <col min="20" max="20" width="27.5546875" bestFit="1" customWidth="1"/>
    <col min="22" max="23" width="24.5546875" bestFit="1" customWidth="1"/>
    <col min="30" max="30" width="32.44140625" bestFit="1" customWidth="1"/>
  </cols>
  <sheetData>
    <row r="2" spans="2:31" x14ac:dyDescent="0.3">
      <c r="B2" s="79" t="s">
        <v>270</v>
      </c>
      <c r="C2" s="80"/>
    </row>
    <row r="3" spans="2:31" x14ac:dyDescent="0.3">
      <c r="B3" s="38" t="s">
        <v>4</v>
      </c>
      <c r="C3" s="38" t="s">
        <v>5</v>
      </c>
    </row>
    <row r="4" spans="2:31" x14ac:dyDescent="0.3">
      <c r="B4" s="16">
        <v>0</v>
      </c>
      <c r="C4" s="16">
        <v>10</v>
      </c>
    </row>
    <row r="5" spans="2:31" x14ac:dyDescent="0.3">
      <c r="B5" s="16">
        <v>20</v>
      </c>
      <c r="C5" s="16">
        <v>8</v>
      </c>
    </row>
    <row r="6" spans="2:31" x14ac:dyDescent="0.3">
      <c r="B6" s="16">
        <v>40</v>
      </c>
      <c r="C6" s="16">
        <v>6</v>
      </c>
    </row>
    <row r="7" spans="2:31" x14ac:dyDescent="0.3">
      <c r="B7" s="16">
        <v>60</v>
      </c>
      <c r="C7" s="16">
        <v>5</v>
      </c>
    </row>
    <row r="8" spans="2:31" x14ac:dyDescent="0.3">
      <c r="B8" s="16">
        <v>120</v>
      </c>
      <c r="C8" s="16">
        <v>3</v>
      </c>
      <c r="L8" s="81" t="s">
        <v>24</v>
      </c>
      <c r="M8" s="81"/>
      <c r="N8" s="81"/>
      <c r="O8" s="81"/>
      <c r="P8" s="81"/>
    </row>
    <row r="9" spans="2:31" x14ac:dyDescent="0.3">
      <c r="B9" s="16">
        <v>180</v>
      </c>
      <c r="C9" s="16">
        <v>2</v>
      </c>
      <c r="L9" s="76" t="s">
        <v>3</v>
      </c>
      <c r="M9" s="76"/>
      <c r="N9" s="76"/>
      <c r="O9" s="76"/>
      <c r="P9" s="76"/>
    </row>
    <row r="10" spans="2:31" x14ac:dyDescent="0.3">
      <c r="B10" s="16">
        <v>300</v>
      </c>
      <c r="C10" s="16">
        <v>1</v>
      </c>
      <c r="L10" s="38" t="s">
        <v>8</v>
      </c>
      <c r="M10" s="38" t="s">
        <v>9</v>
      </c>
      <c r="N10" s="38" t="s">
        <v>10</v>
      </c>
      <c r="O10" s="38" t="s">
        <v>11</v>
      </c>
      <c r="P10" s="38" t="s">
        <v>6</v>
      </c>
    </row>
    <row r="11" spans="2:31" x14ac:dyDescent="0.3">
      <c r="L11" s="82" t="s">
        <v>13</v>
      </c>
      <c r="M11" s="16" t="s">
        <v>14</v>
      </c>
      <c r="N11" s="16" t="s">
        <v>15</v>
      </c>
      <c r="O11" s="16" t="s">
        <v>16</v>
      </c>
      <c r="P11" s="16" t="s">
        <v>18</v>
      </c>
    </row>
    <row r="12" spans="2:31" x14ac:dyDescent="0.3">
      <c r="L12" s="82"/>
      <c r="M12" s="16" t="s">
        <v>14</v>
      </c>
      <c r="N12" s="16" t="s">
        <v>17</v>
      </c>
      <c r="O12" s="16" t="s">
        <v>16</v>
      </c>
      <c r="P12" s="16" t="s">
        <v>19</v>
      </c>
    </row>
    <row r="13" spans="2:31" x14ac:dyDescent="0.3">
      <c r="L13" s="82"/>
      <c r="M13" s="16" t="s">
        <v>20</v>
      </c>
      <c r="N13" s="16" t="s">
        <v>17</v>
      </c>
      <c r="O13" s="16" t="s">
        <v>16</v>
      </c>
      <c r="P13" s="16" t="s">
        <v>21</v>
      </c>
    </row>
    <row r="14" spans="2:31" x14ac:dyDescent="0.3">
      <c r="L14" s="82"/>
      <c r="M14" s="16" t="s">
        <v>20</v>
      </c>
      <c r="N14" s="16" t="s">
        <v>17</v>
      </c>
      <c r="O14" s="16" t="s">
        <v>22</v>
      </c>
      <c r="P14" s="16" t="s">
        <v>23</v>
      </c>
    </row>
    <row r="15" spans="2:31" x14ac:dyDescent="0.3">
      <c r="AD15" s="76" t="s">
        <v>285</v>
      </c>
      <c r="AE15" s="76"/>
    </row>
    <row r="16" spans="2:31" x14ac:dyDescent="0.3">
      <c r="N16" s="83" t="s">
        <v>7</v>
      </c>
      <c r="O16" s="83"/>
      <c r="T16" s="81" t="s">
        <v>280</v>
      </c>
      <c r="U16" s="81"/>
      <c r="V16" s="81"/>
      <c r="W16" s="81"/>
      <c r="X16" s="81"/>
      <c r="Y16" s="81"/>
      <c r="AD16" s="38" t="s">
        <v>181</v>
      </c>
      <c r="AE16" s="37">
        <f>((1/(1-AE19))*((AE17^(1-AE19))-(AE18^(1-AE19)))/(AE20))</f>
        <v>1.0049850012204105</v>
      </c>
    </row>
    <row r="17" spans="2:31" x14ac:dyDescent="0.3">
      <c r="N17" s="41" t="s">
        <v>25</v>
      </c>
      <c r="O17" s="41" t="s">
        <v>27</v>
      </c>
      <c r="T17" s="76" t="s">
        <v>3</v>
      </c>
      <c r="U17" s="76"/>
      <c r="V17" s="76"/>
      <c r="W17" s="76"/>
      <c r="X17" s="76"/>
      <c r="Y17" s="76"/>
      <c r="AD17" s="38" t="s">
        <v>184</v>
      </c>
      <c r="AE17" s="16">
        <v>0.84</v>
      </c>
    </row>
    <row r="18" spans="2:31" x14ac:dyDescent="0.3">
      <c r="N18" s="41" t="s">
        <v>26</v>
      </c>
      <c r="O18" s="41" t="s">
        <v>28</v>
      </c>
      <c r="T18" s="38" t="s">
        <v>8</v>
      </c>
      <c r="U18" s="38" t="s">
        <v>6</v>
      </c>
      <c r="V18" s="38" t="s">
        <v>281</v>
      </c>
      <c r="W18" s="38" t="s">
        <v>31</v>
      </c>
      <c r="X18" s="38" t="s">
        <v>32</v>
      </c>
      <c r="Y18" s="38" t="s">
        <v>33</v>
      </c>
      <c r="AD18" s="38" t="s">
        <v>185</v>
      </c>
      <c r="AE18" s="16">
        <v>1E-3</v>
      </c>
    </row>
    <row r="19" spans="2:31" x14ac:dyDescent="0.3">
      <c r="N19" s="41" t="s">
        <v>29</v>
      </c>
      <c r="O19" s="41" t="s">
        <v>30</v>
      </c>
      <c r="T19" s="16"/>
      <c r="U19" s="16"/>
      <c r="V19" s="16"/>
      <c r="W19" s="37" t="e">
        <f>U19/V19</f>
        <v>#DIV/0!</v>
      </c>
      <c r="X19" s="37" t="e">
        <f>LN(W19)</f>
        <v>#DIV/0!</v>
      </c>
      <c r="Y19" s="37" t="e">
        <f>1/T19</f>
        <v>#DIV/0!</v>
      </c>
      <c r="AB19" s="2"/>
      <c r="AD19" s="38" t="s">
        <v>186</v>
      </c>
      <c r="AE19" s="16">
        <v>0.99999990000000005</v>
      </c>
    </row>
    <row r="20" spans="2:31" x14ac:dyDescent="0.3">
      <c r="T20" s="16"/>
      <c r="U20" s="16"/>
      <c r="V20" s="16"/>
      <c r="W20" s="37" t="e">
        <f>U20/V20</f>
        <v>#DIV/0!</v>
      </c>
      <c r="X20" s="37" t="e">
        <f t="shared" ref="X20:X21" si="0">LN(W20)</f>
        <v>#DIV/0!</v>
      </c>
      <c r="Y20" s="37" t="e">
        <f t="shared" ref="Y20:Y21" si="1">1/T20</f>
        <v>#DIV/0!</v>
      </c>
      <c r="AD20" s="38" t="s">
        <v>187</v>
      </c>
      <c r="AE20" s="16">
        <v>6.7</v>
      </c>
    </row>
    <row r="21" spans="2:31" x14ac:dyDescent="0.3">
      <c r="T21" s="16"/>
      <c r="U21" s="16"/>
      <c r="V21" s="16"/>
      <c r="W21" s="37" t="e">
        <f t="shared" ref="W21" si="2">U21/V21</f>
        <v>#DIV/0!</v>
      </c>
      <c r="X21" s="37" t="e">
        <f t="shared" si="0"/>
        <v>#DIV/0!</v>
      </c>
      <c r="Y21" s="37" t="e">
        <f t="shared" si="1"/>
        <v>#DIV/0!</v>
      </c>
    </row>
    <row r="28" spans="2:31" x14ac:dyDescent="0.3">
      <c r="B28" s="76" t="s">
        <v>273</v>
      </c>
      <c r="C28" s="76"/>
    </row>
    <row r="29" spans="2:31" x14ac:dyDescent="0.3">
      <c r="B29" s="39" t="s">
        <v>274</v>
      </c>
      <c r="C29" s="40">
        <v>0.6</v>
      </c>
    </row>
    <row r="31" spans="2:31" x14ac:dyDescent="0.3">
      <c r="B31" s="76" t="s">
        <v>275</v>
      </c>
      <c r="C31" s="76"/>
      <c r="D31" s="76"/>
      <c r="E31" s="76"/>
      <c r="F31" s="76"/>
      <c r="G31" s="76"/>
      <c r="H31" s="76"/>
    </row>
    <row r="32" spans="2:31" x14ac:dyDescent="0.3">
      <c r="B32" s="38" t="s">
        <v>276</v>
      </c>
      <c r="C32" s="38" t="s">
        <v>4</v>
      </c>
      <c r="D32" s="38" t="s">
        <v>5</v>
      </c>
      <c r="E32" s="38" t="s">
        <v>4</v>
      </c>
      <c r="F32" s="38" t="s">
        <v>277</v>
      </c>
      <c r="G32" s="38" t="s">
        <v>271</v>
      </c>
      <c r="H32" s="38" t="s">
        <v>272</v>
      </c>
    </row>
    <row r="33" spans="1:23" x14ac:dyDescent="0.3">
      <c r="B33" s="16">
        <v>10</v>
      </c>
      <c r="C33" s="16">
        <v>0</v>
      </c>
      <c r="D33" s="37">
        <f>$C$29*B33</f>
        <v>6</v>
      </c>
      <c r="E33" s="16">
        <v>40</v>
      </c>
      <c r="F33" s="37">
        <f>E33-C33</f>
        <v>40</v>
      </c>
      <c r="G33" s="37">
        <f>LOG10(F33)</f>
        <v>1.6020599913279623</v>
      </c>
      <c r="H33" s="37">
        <f>LOG10(B33)</f>
        <v>1</v>
      </c>
    </row>
    <row r="34" spans="1:23" x14ac:dyDescent="0.3">
      <c r="B34" s="16">
        <v>8</v>
      </c>
      <c r="C34" s="16">
        <v>20</v>
      </c>
      <c r="D34" s="37">
        <f>$C$29*B34</f>
        <v>4.8</v>
      </c>
      <c r="E34" s="16">
        <v>58</v>
      </c>
      <c r="F34" s="37">
        <f t="shared" ref="F34:F35" si="3">E34-C34</f>
        <v>38</v>
      </c>
      <c r="G34" s="37">
        <f t="shared" ref="G34:G35" si="4">LOG10(F34)</f>
        <v>1.5797835966168101</v>
      </c>
      <c r="H34" s="37">
        <f t="shared" ref="H34:H35" si="5">LOG10(B34)</f>
        <v>0.90308998699194354</v>
      </c>
    </row>
    <row r="35" spans="1:23" x14ac:dyDescent="0.3">
      <c r="B35" s="16">
        <v>6</v>
      </c>
      <c r="C35" s="16">
        <v>40</v>
      </c>
      <c r="D35" s="37">
        <f>$C$29*B35</f>
        <v>3.5999999999999996</v>
      </c>
      <c r="E35" s="16">
        <v>92</v>
      </c>
      <c r="F35" s="37">
        <f t="shared" si="3"/>
        <v>52</v>
      </c>
      <c r="G35" s="37">
        <f t="shared" si="4"/>
        <v>1.7160033436347992</v>
      </c>
      <c r="H35" s="37">
        <f t="shared" si="5"/>
        <v>0.77815125038364363</v>
      </c>
    </row>
    <row r="37" spans="1:23" x14ac:dyDescent="0.3">
      <c r="A37" s="76" t="s">
        <v>278</v>
      </c>
      <c r="B37" s="76"/>
    </row>
    <row r="38" spans="1:23" x14ac:dyDescent="0.3">
      <c r="A38" s="38" t="s">
        <v>279</v>
      </c>
      <c r="B38" s="16">
        <v>-0.54079999999999995</v>
      </c>
    </row>
    <row r="39" spans="1:23" x14ac:dyDescent="0.3">
      <c r="A39" s="38" t="s">
        <v>289</v>
      </c>
      <c r="B39" s="16">
        <v>2.1160000000000001</v>
      </c>
    </row>
    <row r="40" spans="1:23" x14ac:dyDescent="0.3">
      <c r="A40" s="38" t="s">
        <v>69</v>
      </c>
      <c r="B40" s="37">
        <f>1-B38</f>
        <v>1.5407999999999999</v>
      </c>
    </row>
    <row r="41" spans="1:23" x14ac:dyDescent="0.3">
      <c r="A41" s="38" t="s">
        <v>104</v>
      </c>
      <c r="B41" s="16">
        <v>6.4375247290204942E-3</v>
      </c>
    </row>
    <row r="42" spans="1:23" x14ac:dyDescent="0.3">
      <c r="A42" s="38" t="s">
        <v>269</v>
      </c>
      <c r="B42" s="37">
        <f>B39-LOG10((((0.5)^(1-B40))-1)/(B41*(B40-1)))</f>
        <v>-4.4803811210414324E-5</v>
      </c>
    </row>
    <row r="44" spans="1:23" x14ac:dyDescent="0.3">
      <c r="V44" s="76" t="s">
        <v>282</v>
      </c>
      <c r="W44" s="76"/>
    </row>
    <row r="45" spans="1:23" x14ac:dyDescent="0.3">
      <c r="V45" s="38" t="s">
        <v>283</v>
      </c>
      <c r="W45" s="16"/>
    </row>
    <row r="46" spans="1:23" x14ac:dyDescent="0.3">
      <c r="V46" s="38" t="s">
        <v>284</v>
      </c>
      <c r="W46" s="16"/>
    </row>
    <row r="47" spans="1:23" x14ac:dyDescent="0.3">
      <c r="V47" s="38" t="s">
        <v>354</v>
      </c>
      <c r="W47" s="37">
        <f>EXP(W45)</f>
        <v>1</v>
      </c>
    </row>
    <row r="48" spans="1:23" x14ac:dyDescent="0.3">
      <c r="V48" s="38" t="s">
        <v>193</v>
      </c>
      <c r="W48" s="37">
        <f>W46*8.31446*(-1)</f>
        <v>0</v>
      </c>
    </row>
  </sheetData>
  <mergeCells count="12">
    <mergeCell ref="B2:C2"/>
    <mergeCell ref="V44:W44"/>
    <mergeCell ref="AD15:AE15"/>
    <mergeCell ref="B28:C28"/>
    <mergeCell ref="B31:H31"/>
    <mergeCell ref="L8:P8"/>
    <mergeCell ref="T16:Y16"/>
    <mergeCell ref="T17:Y17"/>
    <mergeCell ref="A37:B37"/>
    <mergeCell ref="L11:L14"/>
    <mergeCell ref="L9:P9"/>
    <mergeCell ref="N16:O16"/>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11D6D-203C-46C5-A0A7-8C61A8772B22}">
  <sheetPr codeName="Sheet12"/>
  <dimension ref="A1:T1531"/>
  <sheetViews>
    <sheetView zoomScale="71" zoomScaleNormal="85" workbookViewId="0">
      <selection activeCell="S1" sqref="S1"/>
    </sheetView>
  </sheetViews>
  <sheetFormatPr defaultRowHeight="14.4" x14ac:dyDescent="0.3"/>
  <cols>
    <col min="1" max="1" width="23.5546875" bestFit="1" customWidth="1"/>
    <col min="2" max="2" width="14.88671875" bestFit="1" customWidth="1"/>
    <col min="4" max="4" width="11.5546875" bestFit="1" customWidth="1"/>
    <col min="5" max="5" width="14.88671875" bestFit="1" customWidth="1"/>
    <col min="7" max="7" width="27.6640625" bestFit="1" customWidth="1"/>
  </cols>
  <sheetData>
    <row r="1" spans="1:6" x14ac:dyDescent="0.3">
      <c r="A1" s="43" t="s">
        <v>339</v>
      </c>
      <c r="B1" s="16">
        <f>7.2/(130.14*0.0002572)</f>
        <v>215.10511111254516</v>
      </c>
    </row>
    <row r="2" spans="1:6" x14ac:dyDescent="0.3">
      <c r="A2" s="43" t="s">
        <v>340</v>
      </c>
      <c r="B2" s="16">
        <f>250/(18*0.0002572)</f>
        <v>54000.345602211855</v>
      </c>
      <c r="D2" s="38" t="s">
        <v>353</v>
      </c>
      <c r="E2" s="16">
        <v>-8225.6</v>
      </c>
    </row>
    <row r="3" spans="1:6" x14ac:dyDescent="0.3">
      <c r="A3" s="43" t="s">
        <v>341</v>
      </c>
      <c r="B3" s="16">
        <f>28.18+273.16</f>
        <v>301.34000000000003</v>
      </c>
      <c r="D3" s="38" t="s">
        <v>283</v>
      </c>
      <c r="E3" s="16">
        <v>21.111000000000001</v>
      </c>
    </row>
    <row r="4" spans="1:6" x14ac:dyDescent="0.3">
      <c r="A4" s="43" t="s">
        <v>342</v>
      </c>
      <c r="B4" s="16">
        <f>25+273.16</f>
        <v>298.16000000000003</v>
      </c>
      <c r="D4" s="38" t="s">
        <v>193</v>
      </c>
      <c r="E4" s="37">
        <f>E2*8.314456*(-1)</f>
        <v>68391.389273599998</v>
      </c>
      <c r="F4" t="s">
        <v>195</v>
      </c>
    </row>
    <row r="5" spans="1:6" x14ac:dyDescent="0.3">
      <c r="A5" s="43" t="s">
        <v>304</v>
      </c>
      <c r="B5" s="16" t="s">
        <v>352</v>
      </c>
      <c r="D5" s="38" t="s">
        <v>354</v>
      </c>
      <c r="E5" s="37">
        <f>EXP(E3)</f>
        <v>1473637984.7910666</v>
      </c>
    </row>
    <row r="7" spans="1:6" x14ac:dyDescent="0.3">
      <c r="A7" s="43" t="s">
        <v>301</v>
      </c>
      <c r="B7" s="43" t="s">
        <v>297</v>
      </c>
      <c r="C7" s="43" t="s">
        <v>302</v>
      </c>
      <c r="D7" s="43" t="s">
        <v>303</v>
      </c>
      <c r="E7" s="43" t="s">
        <v>104</v>
      </c>
      <c r="F7" s="43" t="s">
        <v>32</v>
      </c>
    </row>
    <row r="8" spans="1:6" x14ac:dyDescent="0.3">
      <c r="A8" s="53">
        <v>1292</v>
      </c>
      <c r="B8" s="54">
        <f>273.16+'[1]Measured values'!H650</f>
        <v>298.15650000000005</v>
      </c>
      <c r="C8" s="37">
        <f>1/B8</f>
        <v>3.3539433150040327E-3</v>
      </c>
      <c r="D8" s="55">
        <v>1.6335899999999999E-4</v>
      </c>
      <c r="E8" s="37">
        <f>D8/($B$3-B8)</f>
        <v>5.131427673943803E-5</v>
      </c>
      <c r="F8" s="37">
        <f>LN(E8)</f>
        <v>-9.8775415454911517</v>
      </c>
    </row>
    <row r="9" spans="1:6" x14ac:dyDescent="0.3">
      <c r="A9" s="53">
        <v>1294</v>
      </c>
      <c r="B9" s="54">
        <f>273.16+'[1]Measured values'!H651</f>
        <v>298.16660000000002</v>
      </c>
      <c r="C9" s="37">
        <f t="shared" ref="C9:C72" si="0">1/B9</f>
        <v>3.3538297046013872E-3</v>
      </c>
      <c r="D9" s="55">
        <v>4.8037200000000001E-4</v>
      </c>
      <c r="E9" s="37">
        <f>D9/($B$3-B9)</f>
        <v>1.5137455095481117E-4</v>
      </c>
      <c r="F9" s="37">
        <f t="shared" ref="F9:F72" si="1">LN(E9)</f>
        <v>-8.7957533225376228</v>
      </c>
    </row>
    <row r="10" spans="1:6" x14ac:dyDescent="0.3">
      <c r="A10" s="53">
        <v>1296</v>
      </c>
      <c r="B10" s="54">
        <f>273.16+'[1]Measured values'!H652</f>
        <v>298.17600000000004</v>
      </c>
      <c r="C10" s="37">
        <f t="shared" si="0"/>
        <v>3.3537239751019526E-3</v>
      </c>
      <c r="D10" s="55">
        <v>8.5716700000000004E-4</v>
      </c>
      <c r="E10" s="37">
        <f>D10/($B$3-B10)</f>
        <v>2.7091245259165724E-4</v>
      </c>
      <c r="F10" s="37">
        <f t="shared" si="1"/>
        <v>-8.213714842444805</v>
      </c>
    </row>
    <row r="11" spans="1:6" x14ac:dyDescent="0.3">
      <c r="A11" s="53">
        <v>1298</v>
      </c>
      <c r="B11" s="54">
        <f>273.16+'[1]Measured values'!H653</f>
        <v>298.18470000000002</v>
      </c>
      <c r="C11" s="37">
        <f t="shared" si="0"/>
        <v>3.3536261250158039E-3</v>
      </c>
      <c r="D11" s="55">
        <v>1.27348E-3</v>
      </c>
      <c r="E11" s="37">
        <f>D11/($B$3-B11)</f>
        <v>4.0360029157290763E-4</v>
      </c>
      <c r="F11" s="37">
        <f t="shared" si="1"/>
        <v>-7.8150855470546858</v>
      </c>
    </row>
    <row r="12" spans="1:6" x14ac:dyDescent="0.3">
      <c r="A12" s="53">
        <v>1300</v>
      </c>
      <c r="B12" s="54">
        <f>273.16+'[1]Measured values'!H654</f>
        <v>298.19380000000001</v>
      </c>
      <c r="C12" s="37">
        <f t="shared" si="0"/>
        <v>3.3535237821846059E-3</v>
      </c>
      <c r="D12" s="55">
        <v>1.70959E-3</v>
      </c>
      <c r="E12" s="37">
        <f t="shared" ref="E12:E73" si="2">D12/($B$3-B12)</f>
        <v>5.4338249316635565E-4</v>
      </c>
      <c r="F12" s="37">
        <f t="shared" si="1"/>
        <v>-7.517697078704197</v>
      </c>
    </row>
    <row r="13" spans="1:6" x14ac:dyDescent="0.3">
      <c r="A13" s="53">
        <v>1302</v>
      </c>
      <c r="B13" s="54">
        <f>273.16+'[1]Measured values'!H655</f>
        <v>298.20180000000005</v>
      </c>
      <c r="C13" s="37">
        <f t="shared" si="0"/>
        <v>3.3534338156241844E-3</v>
      </c>
      <c r="D13" s="55">
        <v>2.1584099999999999E-3</v>
      </c>
      <c r="E13" s="37">
        <f t="shared" si="2"/>
        <v>6.8778599196992266E-4</v>
      </c>
      <c r="F13" s="37">
        <f t="shared" si="1"/>
        <v>-7.2820328266028138</v>
      </c>
    </row>
    <row r="14" spans="1:6" x14ac:dyDescent="0.3">
      <c r="A14" s="53">
        <v>1304</v>
      </c>
      <c r="B14" s="54">
        <f>273.16+'[1]Measured values'!H656</f>
        <v>298.20950000000005</v>
      </c>
      <c r="C14" s="37">
        <f t="shared" si="0"/>
        <v>3.3533472273686782E-3</v>
      </c>
      <c r="D14" s="55">
        <v>2.5991399999999998E-3</v>
      </c>
      <c r="E14" s="37">
        <f t="shared" si="2"/>
        <v>8.3026353617633394E-4</v>
      </c>
      <c r="F14" s="37">
        <f t="shared" si="1"/>
        <v>-7.0937673941049004</v>
      </c>
    </row>
    <row r="15" spans="1:6" x14ac:dyDescent="0.3">
      <c r="A15" s="53">
        <v>1306</v>
      </c>
      <c r="B15" s="54">
        <f>273.16+'[1]Measured values'!H657</f>
        <v>298.21710000000002</v>
      </c>
      <c r="C15" s="37">
        <f t="shared" si="0"/>
        <v>3.3532617680206802E-3</v>
      </c>
      <c r="D15" s="55">
        <v>3.0149E-3</v>
      </c>
      <c r="E15" s="37">
        <f>D15/($B$3-B15)</f>
        <v>9.6541676006275739E-4</v>
      </c>
      <c r="F15" s="37">
        <f t="shared" si="1"/>
        <v>-6.9429506741440594</v>
      </c>
    </row>
    <row r="16" spans="1:6" x14ac:dyDescent="0.3">
      <c r="A16" s="53">
        <v>1308</v>
      </c>
      <c r="B16" s="54">
        <f>273.16+'[1]Measured values'!H658</f>
        <v>298.22480000000002</v>
      </c>
      <c r="C16" s="37">
        <f t="shared" si="0"/>
        <v>3.3531751886496357E-3</v>
      </c>
      <c r="D16" s="55">
        <v>3.4051300000000001E-3</v>
      </c>
      <c r="E16" s="37">
        <f t="shared" si="2"/>
        <v>1.0930694658448841E-3</v>
      </c>
      <c r="F16" s="37">
        <f t="shared" si="1"/>
        <v>-6.8187655165969581</v>
      </c>
    </row>
    <row r="17" spans="1:20" x14ac:dyDescent="0.3">
      <c r="A17" s="53">
        <v>1310</v>
      </c>
      <c r="B17" s="54">
        <f>273.16+'[1]Measured values'!H659</f>
        <v>298.23180000000002</v>
      </c>
      <c r="C17" s="37">
        <f t="shared" si="0"/>
        <v>3.3530964840100884E-3</v>
      </c>
      <c r="D17" s="55">
        <v>3.7519300000000001E-3</v>
      </c>
      <c r="E17" s="37">
        <f t="shared" si="2"/>
        <v>1.2071070072710852E-3</v>
      </c>
      <c r="F17" s="37">
        <f t="shared" si="1"/>
        <v>-6.719528685227993</v>
      </c>
      <c r="R17" s="2" t="s">
        <v>319</v>
      </c>
      <c r="S17" s="2" t="s">
        <v>219</v>
      </c>
      <c r="T17" s="2" t="s">
        <v>320</v>
      </c>
    </row>
    <row r="18" spans="1:20" x14ac:dyDescent="0.3">
      <c r="A18" s="53">
        <v>1312</v>
      </c>
      <c r="B18" s="54">
        <f>273.16+'[1]Measured values'!H660</f>
        <v>298.23920000000004</v>
      </c>
      <c r="C18" s="37">
        <f t="shared" si="0"/>
        <v>3.3530132859798437E-3</v>
      </c>
      <c r="D18" s="55">
        <v>4.0461400000000002E-3</v>
      </c>
      <c r="E18" s="37">
        <f t="shared" si="2"/>
        <v>1.3048697110423148E-3</v>
      </c>
      <c r="F18" s="37">
        <f t="shared" si="1"/>
        <v>-6.6416520814734046</v>
      </c>
      <c r="R18" s="2">
        <v>24.986999999999998</v>
      </c>
      <c r="S18" s="2">
        <v>25.088999999999999</v>
      </c>
      <c r="T18" s="2">
        <f>R18-S18</f>
        <v>-0.10200000000000031</v>
      </c>
    </row>
    <row r="19" spans="1:20" x14ac:dyDescent="0.3">
      <c r="A19" s="53">
        <v>1314</v>
      </c>
      <c r="B19" s="54">
        <f>273.16+'[1]Measured values'!H661</f>
        <v>298.24650000000003</v>
      </c>
      <c r="C19" s="37">
        <f t="shared" si="0"/>
        <v>3.3529312162925633E-3</v>
      </c>
      <c r="D19" s="55">
        <v>4.2746199999999998E-3</v>
      </c>
      <c r="E19" s="37">
        <f t="shared" si="2"/>
        <v>1.3818070147082566E-3</v>
      </c>
      <c r="F19" s="37">
        <f t="shared" si="1"/>
        <v>-6.5843632054220622</v>
      </c>
      <c r="R19" s="2">
        <v>28.884</v>
      </c>
      <c r="S19" s="2">
        <v>29.016999999999999</v>
      </c>
      <c r="T19" s="2">
        <f>R19-S19</f>
        <v>-0.13299999999999912</v>
      </c>
    </row>
    <row r="20" spans="1:20" x14ac:dyDescent="0.3">
      <c r="A20" s="53">
        <v>1316</v>
      </c>
      <c r="B20" s="54">
        <f>273.16+'[1]Measured values'!H662</f>
        <v>298.2543</v>
      </c>
      <c r="C20" s="37">
        <f t="shared" si="0"/>
        <v>3.352843529833434E-3</v>
      </c>
      <c r="D20" s="55">
        <v>4.3496899999999998E-3</v>
      </c>
      <c r="E20" s="37">
        <f t="shared" si="2"/>
        <v>1.4096282853161214E-3</v>
      </c>
      <c r="F20" s="37">
        <f t="shared" si="1"/>
        <v>-6.5644292367832557</v>
      </c>
    </row>
    <row r="21" spans="1:20" x14ac:dyDescent="0.3">
      <c r="A21" s="53">
        <v>1318</v>
      </c>
      <c r="B21" s="54">
        <f>273.16+'[1]Measured values'!H663</f>
        <v>298.26140000000004</v>
      </c>
      <c r="C21" s="37">
        <f t="shared" si="0"/>
        <v>3.3527637166592792E-3</v>
      </c>
      <c r="D21" s="55">
        <v>4.2974700000000003E-3</v>
      </c>
      <c r="E21" s="37">
        <f t="shared" si="2"/>
        <v>1.3959169752484921E-3</v>
      </c>
      <c r="F21" s="37">
        <f t="shared" si="1"/>
        <v>-6.5742037497282633</v>
      </c>
    </row>
    <row r="22" spans="1:20" x14ac:dyDescent="0.3">
      <c r="A22" s="53">
        <v>1320</v>
      </c>
      <c r="B22" s="54">
        <f>273.16+'[1]Measured values'!H664</f>
        <v>298.2688</v>
      </c>
      <c r="C22" s="37">
        <f t="shared" si="0"/>
        <v>3.3526805351414561E-3</v>
      </c>
      <c r="D22" s="55">
        <v>4.1927099999999997E-3</v>
      </c>
      <c r="E22" s="37">
        <f t="shared" si="2"/>
        <v>1.3651699661370001E-3</v>
      </c>
      <c r="F22" s="37">
        <f t="shared" si="1"/>
        <v>-6.5964763407803684</v>
      </c>
    </row>
    <row r="23" spans="1:20" x14ac:dyDescent="0.3">
      <c r="A23" s="53">
        <v>1322</v>
      </c>
      <c r="B23" s="54">
        <f>273.16+'[1]Measured values'!H665</f>
        <v>298.27670000000001</v>
      </c>
      <c r="C23" s="37">
        <f t="shared" si="0"/>
        <v>3.3525917378058696E-3</v>
      </c>
      <c r="D23" s="55">
        <v>4.0838799999999998E-3</v>
      </c>
      <c r="E23" s="37">
        <f t="shared" si="2"/>
        <v>1.333163581758223E-3</v>
      </c>
      <c r="F23" s="37">
        <f t="shared" si="1"/>
        <v>-6.6202005283167633</v>
      </c>
    </row>
    <row r="24" spans="1:20" x14ac:dyDescent="0.3">
      <c r="A24" s="53">
        <v>1324</v>
      </c>
      <c r="B24" s="54">
        <f>273.16+'[1]Measured values'!H666</f>
        <v>298.28410000000002</v>
      </c>
      <c r="C24" s="37">
        <f t="shared" si="0"/>
        <v>3.3525085648212559E-3</v>
      </c>
      <c r="D24" s="55">
        <v>3.9852000000000004E-3</v>
      </c>
      <c r="E24" s="37">
        <f t="shared" si="2"/>
        <v>1.3041002650610262E-3</v>
      </c>
      <c r="F24" s="37">
        <f t="shared" si="1"/>
        <v>-6.6422419280493674</v>
      </c>
    </row>
    <row r="25" spans="1:20" x14ac:dyDescent="0.3">
      <c r="A25" s="53">
        <v>1326</v>
      </c>
      <c r="B25" s="54">
        <f>273.16+'[1]Measured values'!H667</f>
        <v>298.29180000000002</v>
      </c>
      <c r="C25" s="37">
        <f t="shared" si="0"/>
        <v>3.3524220243399245E-3</v>
      </c>
      <c r="D25" s="55">
        <v>3.8998800000000001E-3</v>
      </c>
      <c r="E25" s="37">
        <f t="shared" si="2"/>
        <v>1.2794042385670197E-3</v>
      </c>
      <c r="F25" s="37">
        <f t="shared" si="1"/>
        <v>-6.6613607480203028</v>
      </c>
    </row>
    <row r="26" spans="1:20" x14ac:dyDescent="0.3">
      <c r="A26" s="53">
        <v>1328</v>
      </c>
      <c r="B26" s="54">
        <f>273.16+'[1]Measured values'!H668</f>
        <v>298.29900000000004</v>
      </c>
      <c r="C26" s="37">
        <f t="shared" si="0"/>
        <v>3.3523411074123611E-3</v>
      </c>
      <c r="D26" s="55">
        <v>3.8377200000000002E-3</v>
      </c>
      <c r="E26" s="37">
        <f t="shared" si="2"/>
        <v>1.2619927655376534E-3</v>
      </c>
      <c r="F26" s="37">
        <f t="shared" si="1"/>
        <v>-6.6750632474170635</v>
      </c>
    </row>
    <row r="27" spans="1:20" x14ac:dyDescent="0.3">
      <c r="A27" s="53">
        <v>1330</v>
      </c>
      <c r="B27" s="54">
        <f>273.16+'[1]Measured values'!H669</f>
        <v>298.30630000000002</v>
      </c>
      <c r="C27" s="37">
        <f t="shared" si="0"/>
        <v>3.3522590706263995E-3</v>
      </c>
      <c r="D27" s="55">
        <v>3.7919999999999998E-3</v>
      </c>
      <c r="E27" s="37">
        <f t="shared" si="2"/>
        <v>1.2499587961894672E-3</v>
      </c>
      <c r="F27" s="37">
        <f t="shared" si="1"/>
        <v>-6.6846446912596464</v>
      </c>
    </row>
    <row r="28" spans="1:20" x14ac:dyDescent="0.3">
      <c r="A28" s="53">
        <v>1332</v>
      </c>
      <c r="B28" s="54">
        <f>273.16+'[1]Measured values'!H670</f>
        <v>298.31290000000001</v>
      </c>
      <c r="C28" s="37">
        <f t="shared" si="0"/>
        <v>3.3521849038375476E-3</v>
      </c>
      <c r="D28" s="55">
        <v>3.7591399999999998E-3</v>
      </c>
      <c r="E28" s="37">
        <f t="shared" si="2"/>
        <v>1.2418288130553918E-3</v>
      </c>
      <c r="F28" s="37">
        <f t="shared" si="1"/>
        <v>-6.6911701366489371</v>
      </c>
    </row>
    <row r="29" spans="1:20" x14ac:dyDescent="0.3">
      <c r="A29" s="53">
        <v>1334</v>
      </c>
      <c r="B29" s="54">
        <f>273.16+'[1]Measured values'!H671</f>
        <v>298.32000000000005</v>
      </c>
      <c r="C29" s="37">
        <f t="shared" si="0"/>
        <v>3.3521051220166257E-3</v>
      </c>
      <c r="D29" s="55">
        <v>3.7272400000000002E-3</v>
      </c>
      <c r="E29" s="37">
        <f t="shared" si="2"/>
        <v>1.2341854304635837E-3</v>
      </c>
      <c r="F29" s="37">
        <f t="shared" si="1"/>
        <v>-6.6973440969893252</v>
      </c>
    </row>
    <row r="30" spans="1:20" x14ac:dyDescent="0.3">
      <c r="A30" s="53">
        <v>1336</v>
      </c>
      <c r="B30" s="54">
        <f>273.16+'[1]Measured values'!H672</f>
        <v>298.32640000000004</v>
      </c>
      <c r="C30" s="37">
        <f t="shared" si="0"/>
        <v>3.3520332092634103E-3</v>
      </c>
      <c r="D30" s="55">
        <v>3.7073700000000002E-3</v>
      </c>
      <c r="E30" s="37">
        <f t="shared" si="2"/>
        <v>1.2302130342447585E-3</v>
      </c>
      <c r="F30" s="37">
        <f t="shared" si="1"/>
        <v>-6.7005679260219777</v>
      </c>
    </row>
    <row r="31" spans="1:20" x14ac:dyDescent="0.3">
      <c r="A31" s="53">
        <v>1338</v>
      </c>
      <c r="B31" s="54">
        <f>273.16+'[1]Measured values'!H673</f>
        <v>298.33280000000002</v>
      </c>
      <c r="C31" s="37">
        <f t="shared" si="0"/>
        <v>3.3519612995956192E-3</v>
      </c>
      <c r="D31" s="55">
        <v>3.6846100000000001E-3</v>
      </c>
      <c r="E31" s="37">
        <f t="shared" si="2"/>
        <v>1.2252627028464969E-3</v>
      </c>
      <c r="F31" s="37">
        <f t="shared" si="1"/>
        <v>-6.7046000066735774</v>
      </c>
    </row>
    <row r="32" spans="1:20" x14ac:dyDescent="0.3">
      <c r="A32" s="53">
        <v>1340</v>
      </c>
      <c r="B32" s="54">
        <f>273.16+'[1]Measured values'!H674</f>
        <v>298.33930000000004</v>
      </c>
      <c r="C32" s="37">
        <f t="shared" si="0"/>
        <v>3.3518882694971793E-3</v>
      </c>
      <c r="D32" s="55">
        <v>3.6568E-3</v>
      </c>
      <c r="E32" s="37">
        <f t="shared" si="2"/>
        <v>1.2186489819042245E-3</v>
      </c>
      <c r="F32" s="37">
        <f t="shared" si="1"/>
        <v>-6.7100124257301923</v>
      </c>
    </row>
    <row r="33" spans="1:6" x14ac:dyDescent="0.3">
      <c r="A33" s="53">
        <v>1342</v>
      </c>
      <c r="B33" s="54">
        <f>273.16+'[1]Measured values'!H675</f>
        <v>298.34530000000001</v>
      </c>
      <c r="C33" s="37">
        <f t="shared" si="0"/>
        <v>3.3518208599230487E-3</v>
      </c>
      <c r="D33" s="55">
        <v>3.6250700000000002E-3</v>
      </c>
      <c r="E33" s="37">
        <f t="shared" si="2"/>
        <v>1.2104952082011462E-3</v>
      </c>
      <c r="F33" s="37">
        <f t="shared" si="1"/>
        <v>-6.7167257401225822</v>
      </c>
    </row>
    <row r="34" spans="1:6" x14ac:dyDescent="0.3">
      <c r="A34" s="53">
        <v>1344</v>
      </c>
      <c r="B34" s="54">
        <f>273.16+'[1]Measured values'!H676</f>
        <v>298.35180000000003</v>
      </c>
      <c r="C34" s="37">
        <f t="shared" si="0"/>
        <v>3.3517478359440093E-3</v>
      </c>
      <c r="D34" s="55">
        <v>3.5872399999999998E-3</v>
      </c>
      <c r="E34" s="37">
        <f t="shared" si="2"/>
        <v>1.2004685094705817E-3</v>
      </c>
      <c r="F34" s="37">
        <f t="shared" si="1"/>
        <v>-6.7250433738252005</v>
      </c>
    </row>
    <row r="35" spans="1:6" x14ac:dyDescent="0.3">
      <c r="A35" s="53">
        <v>1346</v>
      </c>
      <c r="B35" s="54">
        <f>273.16+'[1]Measured values'!H677</f>
        <v>298.35820000000001</v>
      </c>
      <c r="C35" s="37">
        <f t="shared" si="0"/>
        <v>3.3516759385195378E-3</v>
      </c>
      <c r="D35" s="55">
        <v>3.5426799999999999E-3</v>
      </c>
      <c r="E35" s="37">
        <f t="shared" si="2"/>
        <v>1.1881011469582047E-3</v>
      </c>
      <c r="F35" s="37">
        <f t="shared" si="1"/>
        <v>-6.7353989211287244</v>
      </c>
    </row>
    <row r="36" spans="1:6" x14ac:dyDescent="0.3">
      <c r="A36" s="53">
        <v>1348</v>
      </c>
      <c r="B36" s="54">
        <f>273.16+'[1]Measured values'!H678</f>
        <v>298.36420000000004</v>
      </c>
      <c r="C36" s="37">
        <f t="shared" si="0"/>
        <v>3.351608537485395E-3</v>
      </c>
      <c r="D36" s="55">
        <v>3.4963199999999998E-3</v>
      </c>
      <c r="E36" s="37">
        <f t="shared" si="2"/>
        <v>1.1749176691982018E-3</v>
      </c>
      <c r="F36" s="37">
        <f t="shared" si="1"/>
        <v>-6.7465572026084333</v>
      </c>
    </row>
    <row r="37" spans="1:6" x14ac:dyDescent="0.3">
      <c r="A37" s="53">
        <v>1350</v>
      </c>
      <c r="B37" s="54">
        <f>273.16+'[1]Measured values'!H679</f>
        <v>298.37010000000004</v>
      </c>
      <c r="C37" s="37">
        <f t="shared" si="0"/>
        <v>3.3515422624451978E-3</v>
      </c>
      <c r="D37" s="55">
        <v>3.4432899999999999E-3</v>
      </c>
      <c r="E37" s="37">
        <f t="shared" si="2"/>
        <v>1.1593959392572158E-3</v>
      </c>
      <c r="F37" s="37">
        <f t="shared" si="1"/>
        <v>-6.7598561515167193</v>
      </c>
    </row>
    <row r="38" spans="1:6" x14ac:dyDescent="0.3">
      <c r="A38" s="53">
        <v>1352</v>
      </c>
      <c r="B38" s="54">
        <f>273.16+'[1]Measured values'!H680</f>
        <v>298.37650000000002</v>
      </c>
      <c r="C38" s="37">
        <f t="shared" si="0"/>
        <v>3.3514703738397626E-3</v>
      </c>
      <c r="D38" s="55">
        <v>3.3897699999999998E-3</v>
      </c>
      <c r="E38" s="37">
        <f t="shared" si="2"/>
        <v>1.1438400539902102E-3</v>
      </c>
      <c r="F38" s="37">
        <f t="shared" si="1"/>
        <v>-6.7733642087448924</v>
      </c>
    </row>
    <row r="39" spans="1:6" x14ac:dyDescent="0.3">
      <c r="A39" s="53">
        <v>1354</v>
      </c>
      <c r="B39" s="54">
        <f>273.16+'[1]Measured values'!H681</f>
        <v>298.38280000000003</v>
      </c>
      <c r="C39" s="37">
        <f t="shared" si="0"/>
        <v>3.3513996115057568E-3</v>
      </c>
      <c r="D39" s="55">
        <v>3.3352799999999999E-3</v>
      </c>
      <c r="E39" s="37">
        <f t="shared" si="2"/>
        <v>1.127850669552279E-3</v>
      </c>
      <c r="F39" s="37">
        <f t="shared" si="1"/>
        <v>-6.7874415198186462</v>
      </c>
    </row>
    <row r="40" spans="1:6" x14ac:dyDescent="0.3">
      <c r="A40" s="53">
        <v>1356</v>
      </c>
      <c r="B40" s="54">
        <f>273.16+'[1]Measured values'!H682</f>
        <v>298.3888</v>
      </c>
      <c r="C40" s="37">
        <f t="shared" si="0"/>
        <v>3.3513322215847244E-3</v>
      </c>
      <c r="D40" s="55">
        <v>3.2830400000000001E-3</v>
      </c>
      <c r="E40" s="37">
        <f t="shared" si="2"/>
        <v>1.1124423963133534E-3</v>
      </c>
      <c r="F40" s="37">
        <f t="shared" si="1"/>
        <v>-6.8011973238591752</v>
      </c>
    </row>
    <row r="41" spans="1:6" x14ac:dyDescent="0.3">
      <c r="A41" s="53">
        <v>1358</v>
      </c>
      <c r="B41" s="54">
        <f>273.16+'[1]Measured values'!H683</f>
        <v>298.39460000000003</v>
      </c>
      <c r="C41" s="37">
        <f t="shared" si="0"/>
        <v>3.3512670805704928E-3</v>
      </c>
      <c r="D41" s="55">
        <v>3.2367699999999999E-3</v>
      </c>
      <c r="E41" s="37">
        <f t="shared" si="2"/>
        <v>1.0989237455014576E-3</v>
      </c>
      <c r="F41" s="37">
        <f t="shared" si="1"/>
        <v>-6.8134239913169194</v>
      </c>
    </row>
    <row r="42" spans="1:6" x14ac:dyDescent="0.3">
      <c r="A42" s="53">
        <v>1360</v>
      </c>
      <c r="B42" s="54">
        <f>273.16+'[1]Measured values'!H684</f>
        <v>298.40050000000002</v>
      </c>
      <c r="C42" s="37">
        <f t="shared" si="0"/>
        <v>3.3512008190334799E-3</v>
      </c>
      <c r="D42" s="55">
        <v>3.1926799999999998E-3</v>
      </c>
      <c r="E42" s="37">
        <f t="shared" si="2"/>
        <v>1.0861302942677289E-3</v>
      </c>
      <c r="F42" s="37">
        <f t="shared" si="1"/>
        <v>-6.8251340883615157</v>
      </c>
    </row>
    <row r="43" spans="1:6" x14ac:dyDescent="0.3">
      <c r="A43" s="53">
        <v>1362</v>
      </c>
      <c r="B43" s="54">
        <f>273.16+'[1]Measured values'!H685</f>
        <v>298.40650000000005</v>
      </c>
      <c r="C43" s="37">
        <f t="shared" si="0"/>
        <v>3.3511334371067649E-3</v>
      </c>
      <c r="D43" s="55">
        <v>3.1547200000000002E-3</v>
      </c>
      <c r="E43" s="37">
        <f t="shared" si="2"/>
        <v>1.0754116243395333E-3</v>
      </c>
      <c r="F43" s="37">
        <f t="shared" si="1"/>
        <v>-6.8350517843300871</v>
      </c>
    </row>
    <row r="44" spans="1:6" x14ac:dyDescent="0.3">
      <c r="A44" s="53">
        <v>1364</v>
      </c>
      <c r="B44" s="54">
        <f>273.16+'[1]Measured values'!H686</f>
        <v>298.41270000000003</v>
      </c>
      <c r="C44" s="37">
        <f t="shared" si="0"/>
        <v>3.3510638119624262E-3</v>
      </c>
      <c r="D44" s="55">
        <v>3.1227400000000002E-3</v>
      </c>
      <c r="E44" s="37">
        <f t="shared" si="2"/>
        <v>1.066764595360912E-3</v>
      </c>
      <c r="F44" s="37">
        <f t="shared" si="1"/>
        <v>-6.8431249539078216</v>
      </c>
    </row>
    <row r="45" spans="1:6" x14ac:dyDescent="0.3">
      <c r="A45" s="53">
        <v>1366</v>
      </c>
      <c r="B45" s="54">
        <f>273.16+'[1]Measured values'!H687</f>
        <v>298.41900000000004</v>
      </c>
      <c r="C45" s="37">
        <f t="shared" si="0"/>
        <v>3.3509930667953445E-3</v>
      </c>
      <c r="D45" s="55">
        <v>3.0999500000000002E-3</v>
      </c>
      <c r="E45" s="37">
        <f t="shared" si="2"/>
        <v>1.0612632660047957E-3</v>
      </c>
      <c r="F45" s="37">
        <f t="shared" si="1"/>
        <v>-6.8482953200589698</v>
      </c>
    </row>
    <row r="46" spans="1:6" x14ac:dyDescent="0.3">
      <c r="A46" s="53">
        <v>1368</v>
      </c>
      <c r="B46" s="54">
        <f>273.16+'[1]Measured values'!H688</f>
        <v>298.42520000000002</v>
      </c>
      <c r="C46" s="37">
        <f t="shared" si="0"/>
        <v>3.3509234474836573E-3</v>
      </c>
      <c r="D46" s="55">
        <v>3.0811200000000001E-3</v>
      </c>
      <c r="E46" s="37">
        <f t="shared" si="2"/>
        <v>1.0570605187319834E-3</v>
      </c>
      <c r="F46" s="37">
        <f t="shared" si="1"/>
        <v>-6.852263318546691</v>
      </c>
    </row>
    <row r="47" spans="1:6" x14ac:dyDescent="0.3">
      <c r="A47" s="53">
        <v>1370</v>
      </c>
      <c r="B47" s="54">
        <f>273.16+'[1]Measured values'!H689</f>
        <v>298.43130000000002</v>
      </c>
      <c r="C47" s="37">
        <f t="shared" si="0"/>
        <v>3.3508549538872091E-3</v>
      </c>
      <c r="D47" s="55">
        <v>3.0712999999999999E-3</v>
      </c>
      <c r="E47" s="37">
        <f t="shared" si="2"/>
        <v>1.0559012617320416E-3</v>
      </c>
      <c r="F47" s="37">
        <f t="shared" si="1"/>
        <v>-6.8533606002173535</v>
      </c>
    </row>
    <row r="48" spans="1:6" x14ac:dyDescent="0.3">
      <c r="A48" s="53">
        <v>1372</v>
      </c>
      <c r="B48" s="54">
        <f>273.16+'[1]Measured values'!H690</f>
        <v>298.43730000000005</v>
      </c>
      <c r="C48" s="37">
        <f t="shared" si="0"/>
        <v>3.3507875858681197E-3</v>
      </c>
      <c r="D48" s="55">
        <v>3.0628500000000002E-3</v>
      </c>
      <c r="E48" s="37">
        <f t="shared" si="2"/>
        <v>1.0551727701794949E-3</v>
      </c>
      <c r="F48" s="37">
        <f t="shared" si="1"/>
        <v>-6.8540507622585238</v>
      </c>
    </row>
    <row r="49" spans="1:6" x14ac:dyDescent="0.3">
      <c r="A49" s="53">
        <v>1374</v>
      </c>
      <c r="B49" s="54">
        <f>273.16+'[1]Measured values'!H691</f>
        <v>298.44330000000002</v>
      </c>
      <c r="C49" s="37">
        <f t="shared" si="0"/>
        <v>3.3507202205578074E-3</v>
      </c>
      <c r="D49" s="55">
        <v>3.0558899999999999E-3</v>
      </c>
      <c r="E49" s="37">
        <f t="shared" si="2"/>
        <v>1.05495563917561E-3</v>
      </c>
      <c r="F49" s="37">
        <f t="shared" si="1"/>
        <v>-6.8542565611129334</v>
      </c>
    </row>
    <row r="50" spans="1:6" x14ac:dyDescent="0.3">
      <c r="A50" s="53">
        <v>1376</v>
      </c>
      <c r="B50" s="54">
        <f>273.16+'[1]Measured values'!H692</f>
        <v>298.44940000000003</v>
      </c>
      <c r="C50" s="37">
        <f t="shared" si="0"/>
        <v>3.3506517352690267E-3</v>
      </c>
      <c r="D50" s="55">
        <v>3.0512400000000002E-3</v>
      </c>
      <c r="E50" s="37">
        <f t="shared" si="2"/>
        <v>1.0555732373901589E-3</v>
      </c>
      <c r="F50" s="37">
        <f t="shared" si="1"/>
        <v>-6.8536713066404316</v>
      </c>
    </row>
    <row r="51" spans="1:6" x14ac:dyDescent="0.3">
      <c r="A51" s="53">
        <v>1378</v>
      </c>
      <c r="B51" s="54">
        <f>273.16+'[1]Measured values'!H693</f>
        <v>298.45580000000001</v>
      </c>
      <c r="C51" s="37">
        <f t="shared" si="0"/>
        <v>3.3505798848606728E-3</v>
      </c>
      <c r="D51" s="55">
        <v>3.0448099999999998E-3</v>
      </c>
      <c r="E51" s="37">
        <f t="shared" si="2"/>
        <v>1.0556861521392336E-3</v>
      </c>
      <c r="F51" s="37">
        <f t="shared" si="1"/>
        <v>-6.8535643422856563</v>
      </c>
    </row>
    <row r="52" spans="1:6" x14ac:dyDescent="0.3">
      <c r="A52" s="53">
        <v>1380</v>
      </c>
      <c r="B52" s="54">
        <f>273.16+'[1]Measured values'!H694</f>
        <v>298.46080000000001</v>
      </c>
      <c r="C52" s="37">
        <f t="shared" si="0"/>
        <v>3.3505237538732054E-3</v>
      </c>
      <c r="D52" s="55">
        <v>3.0450099999999999E-3</v>
      </c>
      <c r="E52" s="37">
        <f t="shared" si="2"/>
        <v>1.057588913587098E-3</v>
      </c>
      <c r="F52" s="37">
        <f t="shared" si="1"/>
        <v>-6.8517635715361127</v>
      </c>
    </row>
    <row r="53" spans="1:6" x14ac:dyDescent="0.3">
      <c r="A53" s="53">
        <v>1382</v>
      </c>
      <c r="B53" s="54">
        <f>273.16+'[1]Measured values'!H695</f>
        <v>298.46690000000001</v>
      </c>
      <c r="C53" s="37">
        <f t="shared" si="0"/>
        <v>3.3504552766152628E-3</v>
      </c>
      <c r="D53" s="55">
        <v>3.03798E-3</v>
      </c>
      <c r="E53" s="37">
        <f t="shared" si="2"/>
        <v>1.057387490863519E-3</v>
      </c>
      <c r="F53" s="37">
        <f t="shared" si="1"/>
        <v>-6.8519540443222526</v>
      </c>
    </row>
    <row r="54" spans="1:6" x14ac:dyDescent="0.3">
      <c r="A54" s="53">
        <v>1384</v>
      </c>
      <c r="B54" s="54">
        <f>273.16+'[1]Measured values'!H696</f>
        <v>298.47250000000003</v>
      </c>
      <c r="C54" s="37">
        <f t="shared" si="0"/>
        <v>3.350392414711573E-3</v>
      </c>
      <c r="D54" s="55">
        <v>3.0310599999999999E-3</v>
      </c>
      <c r="E54" s="37">
        <f t="shared" si="2"/>
        <v>1.0570392327811657E-3</v>
      </c>
      <c r="F54" s="37">
        <f t="shared" si="1"/>
        <v>-6.8522834556767425</v>
      </c>
    </row>
    <row r="55" spans="1:6" x14ac:dyDescent="0.3">
      <c r="A55" s="53">
        <v>1386</v>
      </c>
      <c r="B55" s="54">
        <f>273.16+'[1]Measured values'!H697</f>
        <v>298.47860000000003</v>
      </c>
      <c r="C55" s="37">
        <f t="shared" si="0"/>
        <v>3.3503239428220311E-3</v>
      </c>
      <c r="D55" s="55">
        <v>3.0179899999999999E-3</v>
      </c>
      <c r="E55" s="37">
        <f t="shared" si="2"/>
        <v>1.0547249598098821E-3</v>
      </c>
      <c r="F55" s="37">
        <f t="shared" si="1"/>
        <v>-6.8544752476446851</v>
      </c>
    </row>
    <row r="56" spans="1:6" x14ac:dyDescent="0.3">
      <c r="A56" s="53">
        <v>1388</v>
      </c>
      <c r="B56" s="54">
        <f>273.16+'[1]Measured values'!H698</f>
        <v>298.48380000000003</v>
      </c>
      <c r="C56" s="37">
        <f t="shared" si="0"/>
        <v>3.3502655755521735E-3</v>
      </c>
      <c r="D56" s="55">
        <v>3.0097399999999999E-3</v>
      </c>
      <c r="E56" s="37">
        <f t="shared" si="2"/>
        <v>1.0537567397241084E-3</v>
      </c>
      <c r="F56" s="37">
        <f t="shared" si="1"/>
        <v>-6.8553936527264483</v>
      </c>
    </row>
    <row r="57" spans="1:6" x14ac:dyDescent="0.3">
      <c r="A57" s="53">
        <v>1390</v>
      </c>
      <c r="B57" s="54">
        <f>273.16+'[1]Measured values'!H699</f>
        <v>298.48940000000005</v>
      </c>
      <c r="C57" s="37">
        <f t="shared" si="0"/>
        <v>3.3502027207666331E-3</v>
      </c>
      <c r="D57" s="55">
        <v>2.9962399999999998E-3</v>
      </c>
      <c r="E57" s="37">
        <f t="shared" si="2"/>
        <v>1.0510909983863098E-3</v>
      </c>
      <c r="F57" s="37">
        <f t="shared" si="1"/>
        <v>-6.8579266081652532</v>
      </c>
    </row>
    <row r="58" spans="1:6" x14ac:dyDescent="0.3">
      <c r="A58" s="53">
        <v>1392</v>
      </c>
      <c r="B58" s="54">
        <f>273.16+'[1]Measured values'!H700</f>
        <v>298.49490000000003</v>
      </c>
      <c r="C58" s="37">
        <f t="shared" si="0"/>
        <v>3.3501409906835926E-3</v>
      </c>
      <c r="D58" s="55">
        <v>2.9810399999999999E-3</v>
      </c>
      <c r="E58" s="37">
        <f t="shared" si="2"/>
        <v>1.0477803943622359E-3</v>
      </c>
      <c r="F58" s="37">
        <f t="shared" si="1"/>
        <v>-6.8610812624056816</v>
      </c>
    </row>
    <row r="59" spans="1:6" x14ac:dyDescent="0.3">
      <c r="A59" s="53">
        <v>1394</v>
      </c>
      <c r="B59" s="54">
        <f>273.16+'[1]Measured values'!H701</f>
        <v>298.5009</v>
      </c>
      <c r="C59" s="37">
        <f t="shared" si="0"/>
        <v>3.3500736513692253E-3</v>
      </c>
      <c r="D59" s="55">
        <v>2.9601499999999999E-3</v>
      </c>
      <c r="E59" s="37">
        <f t="shared" si="2"/>
        <v>1.0426367510830785E-3</v>
      </c>
      <c r="F59" s="37">
        <f t="shared" si="1"/>
        <v>-6.8660024367952737</v>
      </c>
    </row>
    <row r="60" spans="1:6" x14ac:dyDescent="0.3">
      <c r="A60" s="53">
        <v>1396</v>
      </c>
      <c r="B60" s="54">
        <f>273.16+'[1]Measured values'!H702</f>
        <v>298.50650000000002</v>
      </c>
      <c r="C60" s="37">
        <f t="shared" si="0"/>
        <v>3.3500108037848421E-3</v>
      </c>
      <c r="D60" s="55">
        <v>2.9399399999999998E-3</v>
      </c>
      <c r="E60" s="37">
        <f t="shared" si="2"/>
        <v>1.0375648491265164E-3</v>
      </c>
      <c r="F60" s="37">
        <f t="shared" si="1"/>
        <v>-6.870878802630604</v>
      </c>
    </row>
    <row r="61" spans="1:6" x14ac:dyDescent="0.3">
      <c r="A61" s="53">
        <v>1398</v>
      </c>
      <c r="B61" s="54">
        <f>273.16+'[1]Measured values'!H703</f>
        <v>298.51220000000001</v>
      </c>
      <c r="C61" s="37">
        <f t="shared" si="0"/>
        <v>3.3499468363437073E-3</v>
      </c>
      <c r="D61" s="55">
        <v>2.9185299999999999E-3</v>
      </c>
      <c r="E61" s="37">
        <f t="shared" si="2"/>
        <v>1.0320850130843674E-3</v>
      </c>
      <c r="F61" s="37">
        <f t="shared" si="1"/>
        <v>-6.8761742382958309</v>
      </c>
    </row>
    <row r="62" spans="1:6" x14ac:dyDescent="0.3">
      <c r="A62" s="53">
        <v>1400</v>
      </c>
      <c r="B62" s="54">
        <f>273.16+'[1]Measured values'!H704</f>
        <v>298.51760000000002</v>
      </c>
      <c r="C62" s="37">
        <f t="shared" si="0"/>
        <v>3.3498862378633621E-3</v>
      </c>
      <c r="D62" s="55">
        <v>2.8985E-3</v>
      </c>
      <c r="E62" s="37">
        <f t="shared" si="2"/>
        <v>1.0269628684807198E-3</v>
      </c>
      <c r="F62" s="37">
        <f t="shared" si="1"/>
        <v>-6.8811495040148269</v>
      </c>
    </row>
    <row r="63" spans="1:6" x14ac:dyDescent="0.3">
      <c r="A63" s="53">
        <v>1402</v>
      </c>
      <c r="B63" s="54">
        <f>273.16+'[1]Measured values'!H705</f>
        <v>298.52300000000002</v>
      </c>
      <c r="C63" s="37">
        <f t="shared" si="0"/>
        <v>3.3498256415753556E-3</v>
      </c>
      <c r="D63" s="55">
        <v>2.8788099999999999E-3</v>
      </c>
      <c r="E63" s="37">
        <f t="shared" si="2"/>
        <v>1.021941782037626E-3</v>
      </c>
      <c r="F63" s="37">
        <f t="shared" si="1"/>
        <v>-6.886050753561312</v>
      </c>
    </row>
    <row r="64" spans="1:6" x14ac:dyDescent="0.3">
      <c r="A64" s="53">
        <v>1404</v>
      </c>
      <c r="B64" s="54">
        <f>273.16+'[1]Measured values'!H706</f>
        <v>298.52890000000002</v>
      </c>
      <c r="C64" s="37">
        <f t="shared" si="0"/>
        <v>3.3497594370260298E-3</v>
      </c>
      <c r="D64" s="55">
        <v>2.8601999999999998E-3</v>
      </c>
      <c r="E64" s="37">
        <f t="shared" si="2"/>
        <v>1.017466472199491E-3</v>
      </c>
      <c r="F64" s="37">
        <f t="shared" si="1"/>
        <v>-6.8904395923457171</v>
      </c>
    </row>
    <row r="65" spans="1:6" x14ac:dyDescent="0.3">
      <c r="A65" s="53">
        <v>1406</v>
      </c>
      <c r="B65" s="54">
        <f>273.16+'[1]Measured values'!H707</f>
        <v>298.53470000000004</v>
      </c>
      <c r="C65" s="37">
        <f t="shared" si="0"/>
        <v>3.3496943571383825E-3</v>
      </c>
      <c r="D65" s="55">
        <v>2.8456599999999999E-3</v>
      </c>
      <c r="E65" s="37">
        <f t="shared" si="2"/>
        <v>1.0143870530781064E-3</v>
      </c>
      <c r="F65" s="37">
        <f t="shared" si="1"/>
        <v>-6.8934707374955435</v>
      </c>
    </row>
    <row r="66" spans="1:6" x14ac:dyDescent="0.3">
      <c r="A66" s="53">
        <v>1408</v>
      </c>
      <c r="B66" s="54">
        <f>273.16+'[1]Measured values'!H708</f>
        <v>298.5403</v>
      </c>
      <c r="C66" s="37">
        <f t="shared" si="0"/>
        <v>3.3496315237842261E-3</v>
      </c>
      <c r="D66" s="55">
        <v>2.8352199999999998E-3</v>
      </c>
      <c r="E66" s="37">
        <f t="shared" si="2"/>
        <v>1.0126870736150194E-3</v>
      </c>
      <c r="F66" s="37">
        <f t="shared" si="1"/>
        <v>-6.8951480119861408</v>
      </c>
    </row>
    <row r="67" spans="1:6" x14ac:dyDescent="0.3">
      <c r="A67" s="53">
        <v>1410</v>
      </c>
      <c r="B67" s="54">
        <f>273.16+'[1]Measured values'!H709</f>
        <v>298.54560000000004</v>
      </c>
      <c r="C67" s="37">
        <f t="shared" si="0"/>
        <v>3.3495720586737836E-3</v>
      </c>
      <c r="D67" s="55">
        <v>2.8274200000000002E-3</v>
      </c>
      <c r="E67" s="37">
        <f t="shared" si="2"/>
        <v>1.0118164901231049E-3</v>
      </c>
      <c r="F67" s="37">
        <f t="shared" si="1"/>
        <v>-6.8960080584302874</v>
      </c>
    </row>
    <row r="68" spans="1:6" x14ac:dyDescent="0.3">
      <c r="A68" s="53">
        <v>1412</v>
      </c>
      <c r="B68" s="54">
        <f>273.16+'[1]Measured values'!H710</f>
        <v>298.55120000000005</v>
      </c>
      <c r="C68" s="37">
        <f t="shared" si="0"/>
        <v>3.3495092299076334E-3</v>
      </c>
      <c r="D68" s="55">
        <v>2.8184899999999999E-3</v>
      </c>
      <c r="E68" s="37">
        <f t="shared" si="2"/>
        <v>1.0106461560527896E-3</v>
      </c>
      <c r="F68" s="37">
        <f t="shared" si="1"/>
        <v>-6.8971653942190683</v>
      </c>
    </row>
    <row r="69" spans="1:6" x14ac:dyDescent="0.3">
      <c r="A69" s="53">
        <v>1414</v>
      </c>
      <c r="B69" s="54">
        <f>273.16+'[1]Measured values'!H711</f>
        <v>298.55670000000003</v>
      </c>
      <c r="C69" s="37">
        <f t="shared" si="0"/>
        <v>3.3494475253779262E-3</v>
      </c>
      <c r="D69" s="55">
        <v>2.81811E-3</v>
      </c>
      <c r="E69" s="37">
        <f t="shared" si="2"/>
        <v>1.0125067366076252E-3</v>
      </c>
      <c r="F69" s="37">
        <f t="shared" si="1"/>
        <v>-6.8953261055660837</v>
      </c>
    </row>
    <row r="70" spans="1:6" x14ac:dyDescent="0.3">
      <c r="A70" s="53">
        <v>1416</v>
      </c>
      <c r="B70" s="54">
        <f>273.16+'[1]Measured values'!H712</f>
        <v>298.56210000000004</v>
      </c>
      <c r="C70" s="37">
        <f t="shared" si="0"/>
        <v>3.3493869449605289E-3</v>
      </c>
      <c r="D70" s="55">
        <v>2.8094000000000001E-3</v>
      </c>
      <c r="E70" s="37">
        <f t="shared" si="2"/>
        <v>1.0113395010619575E-3</v>
      </c>
      <c r="F70" s="37">
        <f t="shared" si="1"/>
        <v>-6.89647958813147</v>
      </c>
    </row>
    <row r="71" spans="1:6" x14ac:dyDescent="0.3">
      <c r="A71" s="53">
        <v>1418</v>
      </c>
      <c r="B71" s="54">
        <f>273.16+'[1]Measured values'!H713</f>
        <v>298.5677</v>
      </c>
      <c r="C71" s="37">
        <f t="shared" si="0"/>
        <v>3.3493241231385713E-3</v>
      </c>
      <c r="D71" s="55">
        <v>2.8033200000000002E-3</v>
      </c>
      <c r="E71" s="37">
        <f t="shared" si="2"/>
        <v>1.0111892652310249E-3</v>
      </c>
      <c r="F71" s="37">
        <f t="shared" si="1"/>
        <v>-6.8966281504992475</v>
      </c>
    </row>
    <row r="72" spans="1:6" x14ac:dyDescent="0.3">
      <c r="A72" s="53">
        <v>1420</v>
      </c>
      <c r="B72" s="54">
        <f>273.16+'[1]Measured values'!H714</f>
        <v>298.57320000000004</v>
      </c>
      <c r="C72" s="37">
        <f t="shared" si="0"/>
        <v>3.3492624254286714E-3</v>
      </c>
      <c r="D72" s="55">
        <v>2.7978199999999999E-3</v>
      </c>
      <c r="E72" s="37">
        <f t="shared" si="2"/>
        <v>1.0112115078791423E-3</v>
      </c>
      <c r="F72" s="37">
        <f t="shared" si="1"/>
        <v>-6.8966061542179817</v>
      </c>
    </row>
    <row r="73" spans="1:6" x14ac:dyDescent="0.3">
      <c r="A73" s="53">
        <v>1422</v>
      </c>
      <c r="B73" s="54">
        <f>273.16+'[1]Measured values'!H715</f>
        <v>298.57860000000005</v>
      </c>
      <c r="C73" s="37">
        <f t="shared" ref="C73:C136" si="3">1/B73</f>
        <v>3.349201851706719E-3</v>
      </c>
      <c r="D73" s="55">
        <v>2.7956499999999998E-3</v>
      </c>
      <c r="E73" s="37">
        <f t="shared" si="2"/>
        <v>1.012403128847693E-3</v>
      </c>
      <c r="F73" s="37">
        <f t="shared" ref="F73:F136" si="4">LN(E73)</f>
        <v>-6.8954284387728997</v>
      </c>
    </row>
    <row r="74" spans="1:6" x14ac:dyDescent="0.3">
      <c r="A74" s="53">
        <v>1424</v>
      </c>
      <c r="B74" s="54">
        <f>273.16+'[1]Measured values'!H716</f>
        <v>298.58420000000001</v>
      </c>
      <c r="C74" s="37">
        <f t="shared" si="3"/>
        <v>3.3491390368278026E-3</v>
      </c>
      <c r="D74" s="55">
        <v>2.78838E-3</v>
      </c>
      <c r="E74" s="37">
        <f t="shared" ref="E74:E137" si="5">D74/($B$3-B74)</f>
        <v>1.0118223383409457E-3</v>
      </c>
      <c r="F74" s="37">
        <f t="shared" si="4"/>
        <v>-6.8960022785275115</v>
      </c>
    </row>
    <row r="75" spans="1:6" x14ac:dyDescent="0.3">
      <c r="A75" s="53">
        <v>1426</v>
      </c>
      <c r="B75" s="54">
        <f>273.16+'[1]Measured values'!H717</f>
        <v>298.58970000000005</v>
      </c>
      <c r="C75" s="37">
        <f t="shared" si="3"/>
        <v>3.3490773459365808E-3</v>
      </c>
      <c r="D75" s="55">
        <v>2.7825800000000002E-3</v>
      </c>
      <c r="E75" s="37">
        <f t="shared" si="5"/>
        <v>1.011736901428942E-3</v>
      </c>
      <c r="F75" s="37">
        <f t="shared" si="4"/>
        <v>-6.8960867207423728</v>
      </c>
    </row>
    <row r="76" spans="1:6" x14ac:dyDescent="0.3">
      <c r="A76" s="53">
        <v>1428</v>
      </c>
      <c r="B76" s="54">
        <f>273.16+'[1]Measured values'!H718</f>
        <v>298.5951</v>
      </c>
      <c r="C76" s="37">
        <f t="shared" si="3"/>
        <v>3.349016778908964E-3</v>
      </c>
      <c r="D76" s="55">
        <v>2.7737199999999999E-3</v>
      </c>
      <c r="E76" s="37">
        <f t="shared" si="5"/>
        <v>1.0104994717475937E-3</v>
      </c>
      <c r="F76" s="37">
        <f t="shared" si="4"/>
        <v>-6.8973105438841253</v>
      </c>
    </row>
    <row r="77" spans="1:6" x14ac:dyDescent="0.3">
      <c r="A77" s="53">
        <v>1430</v>
      </c>
      <c r="B77" s="54">
        <f>273.16+'[1]Measured values'!H719</f>
        <v>298.6003</v>
      </c>
      <c r="C77" s="37">
        <f t="shared" si="3"/>
        <v>3.3489584571750261E-3</v>
      </c>
      <c r="D77" s="55">
        <v>2.7686899999999999E-3</v>
      </c>
      <c r="E77" s="37">
        <f t="shared" si="5"/>
        <v>1.0105814505237697E-3</v>
      </c>
      <c r="F77" s="37">
        <f t="shared" si="4"/>
        <v>-6.8972294201890598</v>
      </c>
    </row>
    <row r="78" spans="1:6" x14ac:dyDescent="0.3">
      <c r="A78" s="53">
        <v>1432</v>
      </c>
      <c r="B78" s="54">
        <f>273.16+'[1]Measured values'!H720</f>
        <v>298.60600000000005</v>
      </c>
      <c r="C78" s="37">
        <f t="shared" si="3"/>
        <v>3.3488945299156741E-3</v>
      </c>
      <c r="D78" s="55">
        <v>2.7613799999999999E-3</v>
      </c>
      <c r="E78" s="37">
        <f t="shared" si="5"/>
        <v>1.010014630577915E-3</v>
      </c>
      <c r="F78" s="37">
        <f t="shared" si="4"/>
        <v>-6.8977904625131776</v>
      </c>
    </row>
    <row r="79" spans="1:6" x14ac:dyDescent="0.3">
      <c r="A79" s="53">
        <v>1434</v>
      </c>
      <c r="B79" s="54">
        <f>273.16+'[1]Measured values'!H721</f>
        <v>298.61120000000005</v>
      </c>
      <c r="C79" s="37">
        <f t="shared" si="3"/>
        <v>3.3488362124394523E-3</v>
      </c>
      <c r="D79" s="55">
        <v>2.7565699999999999E-3</v>
      </c>
      <c r="E79" s="37">
        <f t="shared" si="5"/>
        <v>1.0101766344180671E-3</v>
      </c>
      <c r="F79" s="37">
        <f t="shared" si="4"/>
        <v>-6.8976300778572233</v>
      </c>
    </row>
    <row r="80" spans="1:6" x14ac:dyDescent="0.3">
      <c r="A80" s="53">
        <v>1436</v>
      </c>
      <c r="B80" s="54">
        <f>273.16+'[1]Measured values'!H722</f>
        <v>298.61700000000002</v>
      </c>
      <c r="C80" s="37">
        <f t="shared" si="3"/>
        <v>3.3487711684197482E-3</v>
      </c>
      <c r="D80" s="55">
        <v>2.7482299999999999E-3</v>
      </c>
      <c r="E80" s="37">
        <f t="shared" si="5"/>
        <v>1.0092655159750225E-3</v>
      </c>
      <c r="F80" s="37">
        <f t="shared" si="4"/>
        <v>-6.8985324245817274</v>
      </c>
    </row>
    <row r="81" spans="1:6" x14ac:dyDescent="0.3">
      <c r="A81" s="53">
        <v>1438</v>
      </c>
      <c r="B81" s="54">
        <f>273.16+'[1]Measured values'!H723</f>
        <v>298.62270000000001</v>
      </c>
      <c r="C81" s="37">
        <f t="shared" si="3"/>
        <v>3.3487072483103261E-3</v>
      </c>
      <c r="D81" s="55">
        <v>2.7423199999999999E-3</v>
      </c>
      <c r="E81" s="37">
        <f t="shared" si="5"/>
        <v>1.0092076693776827E-3</v>
      </c>
      <c r="F81" s="37">
        <f t="shared" si="4"/>
        <v>-6.8985897417636206</v>
      </c>
    </row>
    <row r="82" spans="1:6" x14ac:dyDescent="0.3">
      <c r="A82" s="53">
        <v>1440</v>
      </c>
      <c r="B82" s="54">
        <f>273.16+'[1]Measured values'!H724</f>
        <v>298.62810000000002</v>
      </c>
      <c r="C82" s="37">
        <f t="shared" si="3"/>
        <v>3.3486466946680503E-3</v>
      </c>
      <c r="D82" s="55">
        <v>2.74085E-3</v>
      </c>
      <c r="E82" s="37">
        <f t="shared" si="5"/>
        <v>1.010675172388357E-3</v>
      </c>
      <c r="F82" s="37">
        <f t="shared" si="4"/>
        <v>-6.8971366839539945</v>
      </c>
    </row>
    <row r="83" spans="1:6" x14ac:dyDescent="0.3">
      <c r="A83" s="53">
        <v>1442</v>
      </c>
      <c r="B83" s="54">
        <f>273.16+'[1]Measured values'!H725</f>
        <v>298.63370000000003</v>
      </c>
      <c r="C83" s="37">
        <f t="shared" si="3"/>
        <v>3.3485839006113507E-3</v>
      </c>
      <c r="D83" s="55">
        <v>2.74202E-3</v>
      </c>
      <c r="E83" s="37">
        <f t="shared" si="5"/>
        <v>1.0131988323541371E-3</v>
      </c>
      <c r="F83" s="37">
        <f t="shared" si="4"/>
        <v>-6.8946427922711555</v>
      </c>
    </row>
    <row r="84" spans="1:6" x14ac:dyDescent="0.3">
      <c r="A84" s="53">
        <v>1444</v>
      </c>
      <c r="B84" s="54">
        <f>273.16+'[1]Measured values'!H726</f>
        <v>298.63920000000002</v>
      </c>
      <c r="C84" s="37">
        <f t="shared" si="3"/>
        <v>3.3485222301693814E-3</v>
      </c>
      <c r="D84" s="55">
        <v>2.74632E-3</v>
      </c>
      <c r="E84" s="37">
        <f t="shared" si="5"/>
        <v>1.0168542654028379E-3</v>
      </c>
      <c r="F84" s="37">
        <f t="shared" si="4"/>
        <v>-6.8910414707062113</v>
      </c>
    </row>
    <row r="85" spans="1:6" x14ac:dyDescent="0.3">
      <c r="A85" s="53">
        <v>1446</v>
      </c>
      <c r="B85" s="54">
        <f>273.16+'[1]Measured values'!H727</f>
        <v>298.64460000000003</v>
      </c>
      <c r="C85" s="37">
        <f t="shared" si="3"/>
        <v>3.3484616832181124E-3</v>
      </c>
      <c r="D85" s="55">
        <v>2.7470300000000001E-3</v>
      </c>
      <c r="E85" s="37">
        <f t="shared" si="5"/>
        <v>1.01915485642205E-3</v>
      </c>
      <c r="F85" s="37">
        <f t="shared" si="4"/>
        <v>-6.8887815672768253</v>
      </c>
    </row>
    <row r="86" spans="1:6" x14ac:dyDescent="0.3">
      <c r="A86" s="53">
        <v>1448</v>
      </c>
      <c r="B86" s="54">
        <f>273.16+'[1]Measured values'!H728</f>
        <v>298.64960000000002</v>
      </c>
      <c r="C86" s="37">
        <f t="shared" si="3"/>
        <v>3.3484056231784672E-3</v>
      </c>
      <c r="D86" s="55">
        <v>2.74851E-3</v>
      </c>
      <c r="E86" s="37">
        <f t="shared" si="5"/>
        <v>1.0215990187332697E-3</v>
      </c>
      <c r="F86" s="37">
        <f t="shared" si="4"/>
        <v>-6.8863862137659151</v>
      </c>
    </row>
    <row r="87" spans="1:6" x14ac:dyDescent="0.3">
      <c r="A87" s="53">
        <v>1450</v>
      </c>
      <c r="B87" s="54">
        <f>273.16+'[1]Measured values'!H729</f>
        <v>298.6551</v>
      </c>
      <c r="C87" s="37">
        <f t="shared" si="3"/>
        <v>3.3483439593028881E-3</v>
      </c>
      <c r="D87" s="55">
        <v>2.7448500000000001E-3</v>
      </c>
      <c r="E87" s="37">
        <f t="shared" si="5"/>
        <v>1.0223285783455519E-3</v>
      </c>
      <c r="F87" s="37">
        <f t="shared" si="4"/>
        <v>-6.8856723336418746</v>
      </c>
    </row>
    <row r="88" spans="1:6" x14ac:dyDescent="0.3">
      <c r="A88" s="53">
        <v>1452</v>
      </c>
      <c r="B88" s="54">
        <f>273.16+'[1]Measured values'!H730</f>
        <v>298.66070000000002</v>
      </c>
      <c r="C88" s="37">
        <f t="shared" si="3"/>
        <v>3.3482811765993986E-3</v>
      </c>
      <c r="D88" s="55">
        <v>2.7403000000000002E-3</v>
      </c>
      <c r="E88" s="37">
        <f t="shared" si="5"/>
        <v>1.0227671406710663E-3</v>
      </c>
      <c r="F88" s="37">
        <f t="shared" si="4"/>
        <v>-6.8852434419003696</v>
      </c>
    </row>
    <row r="89" spans="1:6" x14ac:dyDescent="0.3">
      <c r="A89" s="53">
        <v>1454</v>
      </c>
      <c r="B89" s="54">
        <f>273.16+'[1]Measured values'!H731</f>
        <v>298.66570000000002</v>
      </c>
      <c r="C89" s="37">
        <f t="shared" si="3"/>
        <v>3.3482251226036332E-3</v>
      </c>
      <c r="D89" s="55">
        <v>2.73939E-3</v>
      </c>
      <c r="E89" s="37">
        <f t="shared" si="5"/>
        <v>1.0243390793852533E-3</v>
      </c>
      <c r="F89" s="37">
        <f t="shared" si="4"/>
        <v>-6.8837076749648309</v>
      </c>
    </row>
    <row r="90" spans="1:6" x14ac:dyDescent="0.3">
      <c r="A90" s="53">
        <v>1456</v>
      </c>
      <c r="B90" s="54">
        <f>273.16+'[1]Measured values'!H732</f>
        <v>298.67160000000001</v>
      </c>
      <c r="C90" s="37">
        <f t="shared" si="3"/>
        <v>3.3481589813025409E-3</v>
      </c>
      <c r="D90" s="55">
        <v>2.7336299999999999E-3</v>
      </c>
      <c r="E90" s="37">
        <f t="shared" si="5"/>
        <v>1.0244453605156572E-3</v>
      </c>
      <c r="F90" s="37">
        <f t="shared" si="4"/>
        <v>-6.8836039245375735</v>
      </c>
    </row>
    <row r="91" spans="1:6" x14ac:dyDescent="0.3">
      <c r="A91" s="53">
        <v>1458</v>
      </c>
      <c r="B91" s="54">
        <f>273.16+'[1]Measured values'!H733</f>
        <v>298.67680000000001</v>
      </c>
      <c r="C91" s="37">
        <f t="shared" si="3"/>
        <v>3.3481006894408938E-3</v>
      </c>
      <c r="D91" s="55">
        <v>2.7317600000000002E-3</v>
      </c>
      <c r="E91" s="37">
        <f t="shared" si="5"/>
        <v>1.0257434665064517E-3</v>
      </c>
      <c r="F91" s="37">
        <f t="shared" si="4"/>
        <v>-6.8823375961417161</v>
      </c>
    </row>
    <row r="92" spans="1:6" x14ac:dyDescent="0.3">
      <c r="A92" s="53">
        <v>1460</v>
      </c>
      <c r="B92" s="54">
        <f>273.16+'[1]Measured values'!H734</f>
        <v>298.68220000000002</v>
      </c>
      <c r="C92" s="37">
        <f t="shared" si="3"/>
        <v>3.3480401577328676E-3</v>
      </c>
      <c r="D92" s="55">
        <v>2.72916E-3</v>
      </c>
      <c r="E92" s="37">
        <f t="shared" si="5"/>
        <v>1.0268492738354997E-3</v>
      </c>
      <c r="F92" s="37">
        <f t="shared" si="4"/>
        <v>-6.8812601223552248</v>
      </c>
    </row>
    <row r="93" spans="1:6" x14ac:dyDescent="0.3">
      <c r="A93" s="53">
        <v>1462</v>
      </c>
      <c r="B93" s="54">
        <f>273.16+'[1]Measured values'!H735</f>
        <v>298.6875</v>
      </c>
      <c r="C93" s="37">
        <f t="shared" si="3"/>
        <v>3.3479807491106927E-3</v>
      </c>
      <c r="D93" s="55">
        <v>2.7265000000000002E-3</v>
      </c>
      <c r="E93" s="37">
        <f t="shared" si="5"/>
        <v>1.0278982092365571E-3</v>
      </c>
      <c r="F93" s="37">
        <f t="shared" si="4"/>
        <v>-6.880239135104171</v>
      </c>
    </row>
    <row r="94" spans="1:6" x14ac:dyDescent="0.3">
      <c r="A94" s="53">
        <v>1464</v>
      </c>
      <c r="B94" s="54">
        <f>273.16+'[1]Measured values'!H736</f>
        <v>298.69330000000002</v>
      </c>
      <c r="C94" s="37">
        <f t="shared" si="3"/>
        <v>3.3479157383175316E-3</v>
      </c>
      <c r="D94" s="55">
        <v>2.7215799999999999E-3</v>
      </c>
      <c r="E94" s="37">
        <f t="shared" si="5"/>
        <v>1.028291835115423E-3</v>
      </c>
      <c r="F94" s="37">
        <f t="shared" si="4"/>
        <v>-6.879856265938205</v>
      </c>
    </row>
    <row r="95" spans="1:6" x14ac:dyDescent="0.3">
      <c r="A95" s="53">
        <v>1466</v>
      </c>
      <c r="B95" s="54">
        <f>273.16+'[1]Measured values'!H737</f>
        <v>298.69830000000002</v>
      </c>
      <c r="C95" s="37">
        <f t="shared" si="3"/>
        <v>3.3478596965566924E-3</v>
      </c>
      <c r="D95" s="55">
        <v>2.7182199999999999E-3</v>
      </c>
      <c r="E95" s="37">
        <f t="shared" si="5"/>
        <v>1.0289661960101394E-3</v>
      </c>
      <c r="F95" s="37">
        <f t="shared" si="4"/>
        <v>-6.8792006739719405</v>
      </c>
    </row>
    <row r="96" spans="1:6" x14ac:dyDescent="0.3">
      <c r="A96" s="53">
        <v>1468</v>
      </c>
      <c r="B96" s="54">
        <f>273.16+'[1]Measured values'!H738</f>
        <v>298.70400000000001</v>
      </c>
      <c r="C96" s="37">
        <f t="shared" si="3"/>
        <v>3.3477958112378809E-3</v>
      </c>
      <c r="D96" s="55">
        <v>2.7127800000000001E-3</v>
      </c>
      <c r="E96" s="37">
        <f t="shared" si="5"/>
        <v>1.0291274658573502E-3</v>
      </c>
      <c r="F96" s="37">
        <f t="shared" si="4"/>
        <v>-6.879043956276794</v>
      </c>
    </row>
    <row r="97" spans="1:6" x14ac:dyDescent="0.3">
      <c r="A97" s="53">
        <v>1470</v>
      </c>
      <c r="B97" s="54">
        <f>273.16+'[1]Measured values'!H739</f>
        <v>298.70920000000001</v>
      </c>
      <c r="C97" s="37">
        <f t="shared" si="3"/>
        <v>3.3477375320211094E-3</v>
      </c>
      <c r="D97" s="55">
        <v>2.7067599999999999E-3</v>
      </c>
      <c r="E97" s="37">
        <f t="shared" si="5"/>
        <v>1.0288733465105586E-3</v>
      </c>
      <c r="F97" s="37">
        <f t="shared" si="4"/>
        <v>-6.8792909137576235</v>
      </c>
    </row>
    <row r="98" spans="1:6" x14ac:dyDescent="0.3">
      <c r="A98" s="53">
        <v>1472</v>
      </c>
      <c r="B98" s="54">
        <f>273.16+'[1]Measured values'!H740</f>
        <v>298.7149</v>
      </c>
      <c r="C98" s="37">
        <f t="shared" si="3"/>
        <v>3.3476736513645619E-3</v>
      </c>
      <c r="D98" s="55">
        <v>2.7028999999999998E-3</v>
      </c>
      <c r="E98" s="37">
        <f t="shared" si="5"/>
        <v>1.0296369662107984E-3</v>
      </c>
      <c r="F98" s="37">
        <f t="shared" si="4"/>
        <v>-6.8785489988587294</v>
      </c>
    </row>
    <row r="99" spans="1:6" x14ac:dyDescent="0.3">
      <c r="A99" s="53">
        <v>1474</v>
      </c>
      <c r="B99" s="54">
        <f>273.16+'[1]Measured values'!H741</f>
        <v>298.72030000000001</v>
      </c>
      <c r="C99" s="37">
        <f t="shared" si="3"/>
        <v>3.3476131350966103E-3</v>
      </c>
      <c r="D99" s="55">
        <v>2.7034099999999998E-3</v>
      </c>
      <c r="E99" s="37">
        <f t="shared" si="5"/>
        <v>1.0319540405389839E-3</v>
      </c>
      <c r="F99" s="37">
        <f t="shared" si="4"/>
        <v>-6.8763011472758997</v>
      </c>
    </row>
    <row r="100" spans="1:6" x14ac:dyDescent="0.3">
      <c r="A100" s="53">
        <v>1476</v>
      </c>
      <c r="B100" s="54">
        <f>273.16+'[1]Measured values'!H742</f>
        <v>298.72550000000001</v>
      </c>
      <c r="C100" s="37">
        <f t="shared" si="3"/>
        <v>3.3475548622397483E-3</v>
      </c>
      <c r="D100" s="55">
        <v>2.7042099999999999E-3</v>
      </c>
      <c r="E100" s="37">
        <f t="shared" si="5"/>
        <v>1.0343124880474194E-3</v>
      </c>
      <c r="F100" s="37">
        <f t="shared" si="4"/>
        <v>-6.8740183357411757</v>
      </c>
    </row>
    <row r="101" spans="1:6" x14ac:dyDescent="0.3">
      <c r="A101" s="53">
        <v>1478</v>
      </c>
      <c r="B101" s="54">
        <f>273.16+'[1]Measured values'!H743</f>
        <v>298.7312</v>
      </c>
      <c r="C101" s="37">
        <f t="shared" si="3"/>
        <v>3.3474909885542587E-3</v>
      </c>
      <c r="D101" s="55">
        <v>2.7052399999999998E-3</v>
      </c>
      <c r="E101" s="37">
        <f t="shared" si="5"/>
        <v>1.0369671879791353E-3</v>
      </c>
      <c r="F101" s="37">
        <f t="shared" si="4"/>
        <v>-6.871454991528366</v>
      </c>
    </row>
    <row r="102" spans="1:6" x14ac:dyDescent="0.3">
      <c r="A102" s="53">
        <v>1480</v>
      </c>
      <c r="B102" s="54">
        <f>273.16+'[1]Measured values'!H744</f>
        <v>298.73660000000001</v>
      </c>
      <c r="C102" s="37">
        <f t="shared" si="3"/>
        <v>3.3474304788900992E-3</v>
      </c>
      <c r="D102" s="55">
        <v>2.7093400000000002E-3</v>
      </c>
      <c r="E102" s="37">
        <f t="shared" si="5"/>
        <v>1.0406929400015278E-3</v>
      </c>
      <c r="F102" s="37">
        <f t="shared" si="4"/>
        <v>-6.8678684992374581</v>
      </c>
    </row>
    <row r="103" spans="1:6" x14ac:dyDescent="0.3">
      <c r="A103" s="53">
        <v>1482</v>
      </c>
      <c r="B103" s="54">
        <f>273.16+'[1]Measured values'!H745</f>
        <v>298.74180000000001</v>
      </c>
      <c r="C103" s="37">
        <f t="shared" si="3"/>
        <v>3.3473722123921056E-3</v>
      </c>
      <c r="D103" s="55">
        <v>2.7136600000000001E-3</v>
      </c>
      <c r="E103" s="37">
        <f t="shared" si="5"/>
        <v>1.0444384573935722E-3</v>
      </c>
      <c r="F103" s="37">
        <f t="shared" si="4"/>
        <v>-6.8642758993415782</v>
      </c>
    </row>
    <row r="104" spans="1:6" x14ac:dyDescent="0.3">
      <c r="A104" s="53">
        <v>1484</v>
      </c>
      <c r="B104" s="54">
        <f>273.16+'[1]Measured values'!H746</f>
        <v>298.7475</v>
      </c>
      <c r="C104" s="37">
        <f t="shared" si="3"/>
        <v>3.3473083456765328E-3</v>
      </c>
      <c r="D104" s="55">
        <v>2.7121200000000002E-3</v>
      </c>
      <c r="E104" s="37">
        <f t="shared" si="5"/>
        <v>1.0461407907425147E-3</v>
      </c>
      <c r="F104" s="37">
        <f t="shared" si="4"/>
        <v>-6.8626473232168381</v>
      </c>
    </row>
    <row r="105" spans="1:6" x14ac:dyDescent="0.3">
      <c r="A105" s="53">
        <v>1486</v>
      </c>
      <c r="B105" s="54">
        <f>273.16+'[1]Measured values'!H747</f>
        <v>298.75290000000001</v>
      </c>
      <c r="C105" s="37">
        <f t="shared" si="3"/>
        <v>3.3472478426150843E-3</v>
      </c>
      <c r="D105" s="55">
        <v>2.7130000000000001E-3</v>
      </c>
      <c r="E105" s="37">
        <f t="shared" si="5"/>
        <v>1.0486645278497075E-3</v>
      </c>
      <c r="F105" s="37">
        <f t="shared" si="4"/>
        <v>-6.8602378025746891</v>
      </c>
    </row>
    <row r="106" spans="1:6" x14ac:dyDescent="0.3">
      <c r="A106" s="53">
        <v>1488</v>
      </c>
      <c r="B106" s="54">
        <f>273.16+'[1]Measured values'!H748</f>
        <v>298.75810000000001</v>
      </c>
      <c r="C106" s="37">
        <f t="shared" si="3"/>
        <v>3.3471895824749185E-3</v>
      </c>
      <c r="D106" s="55">
        <v>2.7159699999999998E-3</v>
      </c>
      <c r="E106" s="37">
        <f t="shared" si="5"/>
        <v>1.0519268755567529E-3</v>
      </c>
      <c r="F106" s="37">
        <f t="shared" si="4"/>
        <v>-6.8571316770095869</v>
      </c>
    </row>
    <row r="107" spans="1:6" x14ac:dyDescent="0.3">
      <c r="A107" s="53">
        <v>1490</v>
      </c>
      <c r="B107" s="54">
        <f>273.16+'[1]Measured values'!H749</f>
        <v>298.76340000000005</v>
      </c>
      <c r="C107" s="37">
        <f t="shared" si="3"/>
        <v>3.3471302040343626E-3</v>
      </c>
      <c r="D107" s="55">
        <v>2.71281E-3</v>
      </c>
      <c r="E107" s="37">
        <f t="shared" si="5"/>
        <v>1.0528642396957291E-3</v>
      </c>
      <c r="F107" s="37">
        <f t="shared" si="4"/>
        <v>-6.8562409813066694</v>
      </c>
    </row>
    <row r="108" spans="1:6" x14ac:dyDescent="0.3">
      <c r="A108" s="53">
        <v>1492</v>
      </c>
      <c r="B108" s="54">
        <f>273.16+'[1]Measured values'!H750</f>
        <v>298.76900000000001</v>
      </c>
      <c r="C108" s="37">
        <f t="shared" si="3"/>
        <v>3.3470674668389291E-3</v>
      </c>
      <c r="D108" s="55">
        <v>2.7120299999999998E-3</v>
      </c>
      <c r="E108" s="37">
        <f t="shared" si="5"/>
        <v>1.0548541423570487E-3</v>
      </c>
      <c r="F108" s="37">
        <f t="shared" si="4"/>
        <v>-6.854352775302031</v>
      </c>
    </row>
    <row r="109" spans="1:6" x14ac:dyDescent="0.3">
      <c r="A109" s="53">
        <v>1494</v>
      </c>
      <c r="B109" s="54">
        <f>273.16+'[1]Measured values'!H751</f>
        <v>298.77420000000001</v>
      </c>
      <c r="C109" s="37">
        <f t="shared" si="3"/>
        <v>3.3470092129775594E-3</v>
      </c>
      <c r="D109" s="55">
        <v>2.7117700000000001E-3</v>
      </c>
      <c r="E109" s="37">
        <f t="shared" si="5"/>
        <v>1.056890638397371E-3</v>
      </c>
      <c r="F109" s="37">
        <f t="shared" si="4"/>
        <v>-6.8524240415931112</v>
      </c>
    </row>
    <row r="110" spans="1:6" x14ac:dyDescent="0.3">
      <c r="A110" s="53">
        <v>1496</v>
      </c>
      <c r="B110" s="54">
        <f>273.16+'[1]Measured values'!H752</f>
        <v>298.7801</v>
      </c>
      <c r="C110" s="37">
        <f t="shared" si="3"/>
        <v>3.3469431197057633E-3</v>
      </c>
      <c r="D110" s="55">
        <v>2.7098199999999999E-3</v>
      </c>
      <c r="E110" s="37">
        <f t="shared" si="5"/>
        <v>1.0585647876870078E-3</v>
      </c>
      <c r="F110" s="37">
        <f t="shared" si="4"/>
        <v>-6.8508412621892063</v>
      </c>
    </row>
    <row r="111" spans="1:6" x14ac:dyDescent="0.3">
      <c r="A111" s="53">
        <v>1498</v>
      </c>
      <c r="B111" s="54">
        <f>273.16+'[1]Measured values'!H753</f>
        <v>298.78550000000001</v>
      </c>
      <c r="C111" s="37">
        <f t="shared" si="3"/>
        <v>3.3468826298464951E-3</v>
      </c>
      <c r="D111" s="55">
        <v>2.7098600000000001E-3</v>
      </c>
      <c r="E111" s="37">
        <f t="shared" si="5"/>
        <v>1.0608181640242632E-3</v>
      </c>
      <c r="F111" s="37">
        <f t="shared" si="4"/>
        <v>-6.8487148157303057</v>
      </c>
    </row>
    <row r="112" spans="1:6" x14ac:dyDescent="0.3">
      <c r="A112" s="53">
        <v>1500</v>
      </c>
      <c r="B112" s="54">
        <f>273.16+'[1]Measured values'!H754</f>
        <v>298.79090000000002</v>
      </c>
      <c r="C112" s="37">
        <f t="shared" si="3"/>
        <v>3.3468221421736736E-3</v>
      </c>
      <c r="D112" s="55">
        <v>2.7144000000000001E-3</v>
      </c>
      <c r="E112" s="37">
        <f t="shared" si="5"/>
        <v>1.0648464163822485E-3</v>
      </c>
      <c r="F112" s="37">
        <f t="shared" si="4"/>
        <v>-6.8449247001897255</v>
      </c>
    </row>
    <row r="113" spans="1:6" x14ac:dyDescent="0.3">
      <c r="A113" s="53">
        <v>1502</v>
      </c>
      <c r="B113" s="54">
        <f>273.16+'[1]Measured values'!H755</f>
        <v>298.79640000000001</v>
      </c>
      <c r="C113" s="37">
        <f t="shared" si="3"/>
        <v>3.3467605366061972E-3</v>
      </c>
      <c r="D113" s="55">
        <v>2.7147400000000002E-3</v>
      </c>
      <c r="E113" s="37">
        <f t="shared" si="5"/>
        <v>1.0672825916024423E-3</v>
      </c>
      <c r="F113" s="37">
        <f t="shared" si="4"/>
        <v>-6.8426394948656144</v>
      </c>
    </row>
    <row r="114" spans="1:6" x14ac:dyDescent="0.3">
      <c r="A114" s="53">
        <v>1504</v>
      </c>
      <c r="B114" s="54">
        <f>273.16+'[1]Measured values'!H756</f>
        <v>298.80120000000005</v>
      </c>
      <c r="C114" s="37">
        <f t="shared" si="3"/>
        <v>3.3467067736006411E-3</v>
      </c>
      <c r="D114" s="55">
        <v>2.71704E-3</v>
      </c>
      <c r="E114" s="37">
        <f t="shared" si="5"/>
        <v>1.0702063967228694E-3</v>
      </c>
      <c r="F114" s="37">
        <f t="shared" si="4"/>
        <v>-6.839903754976481</v>
      </c>
    </row>
    <row r="115" spans="1:6" x14ac:dyDescent="0.3">
      <c r="A115" s="53">
        <v>1506</v>
      </c>
      <c r="B115" s="54">
        <f>273.16+'[1]Measured values'!H757</f>
        <v>298.80700000000002</v>
      </c>
      <c r="C115" s="37">
        <f t="shared" si="3"/>
        <v>3.3466418122734742E-3</v>
      </c>
      <c r="D115" s="55">
        <v>2.71098E-3</v>
      </c>
      <c r="E115" s="37">
        <f t="shared" si="5"/>
        <v>1.0702645084879525E-3</v>
      </c>
      <c r="F115" s="37">
        <f t="shared" si="4"/>
        <v>-6.8398494568638961</v>
      </c>
    </row>
    <row r="116" spans="1:6" x14ac:dyDescent="0.3">
      <c r="A116" s="53">
        <v>1508</v>
      </c>
      <c r="B116" s="54">
        <f>273.16+'[1]Measured values'!H758</f>
        <v>298.81210000000004</v>
      </c>
      <c r="C116" s="37">
        <f t="shared" si="3"/>
        <v>3.3465846931901347E-3</v>
      </c>
      <c r="D116" s="55">
        <v>2.7117500000000002E-3</v>
      </c>
      <c r="E116" s="37">
        <f t="shared" si="5"/>
        <v>1.0727283515961916E-3</v>
      </c>
      <c r="F116" s="37">
        <f t="shared" si="4"/>
        <v>-6.8375500145841306</v>
      </c>
    </row>
    <row r="117" spans="1:6" x14ac:dyDescent="0.3">
      <c r="A117" s="53">
        <v>1510</v>
      </c>
      <c r="B117" s="54">
        <f>273.16+'[1]Measured values'!H759</f>
        <v>298.8177</v>
      </c>
      <c r="C117" s="37">
        <f t="shared" si="3"/>
        <v>3.3465219764424931E-3</v>
      </c>
      <c r="D117" s="55">
        <v>2.7087600000000002E-3</v>
      </c>
      <c r="E117" s="37">
        <f t="shared" si="5"/>
        <v>1.0739245926336947E-3</v>
      </c>
      <c r="F117" s="37">
        <f t="shared" si="4"/>
        <v>-6.8364354970608918</v>
      </c>
    </row>
    <row r="118" spans="1:6" x14ac:dyDescent="0.3">
      <c r="A118" s="53">
        <v>1512</v>
      </c>
      <c r="B118" s="54">
        <f>273.16+'[1]Measured values'!H760</f>
        <v>298.82270000000005</v>
      </c>
      <c r="C118" s="37">
        <f t="shared" si="3"/>
        <v>3.3464659813327428E-3</v>
      </c>
      <c r="D118" s="55">
        <v>2.7061799999999999E-3</v>
      </c>
      <c r="E118" s="37">
        <f t="shared" si="5"/>
        <v>1.0750327732094007E-3</v>
      </c>
      <c r="F118" s="37">
        <f t="shared" si="4"/>
        <v>-6.8354041311608018</v>
      </c>
    </row>
    <row r="119" spans="1:6" x14ac:dyDescent="0.3">
      <c r="A119" s="53">
        <v>1514</v>
      </c>
      <c r="B119" s="54">
        <f>273.16+'[1]Measured values'!H761</f>
        <v>298.82840000000004</v>
      </c>
      <c r="C119" s="37">
        <f t="shared" si="3"/>
        <v>3.3464021491933157E-3</v>
      </c>
      <c r="D119" s="55">
        <v>2.70221E-3</v>
      </c>
      <c r="E119" s="37">
        <f t="shared" si="5"/>
        <v>1.0758918617614324E-3</v>
      </c>
      <c r="F119" s="37">
        <f t="shared" si="4"/>
        <v>-6.8346053225147472</v>
      </c>
    </row>
    <row r="120" spans="1:6" x14ac:dyDescent="0.3">
      <c r="A120" s="53">
        <v>1516</v>
      </c>
      <c r="B120" s="54">
        <f>273.16+'[1]Measured values'!H762</f>
        <v>298.83360000000005</v>
      </c>
      <c r="C120" s="37">
        <f t="shared" si="3"/>
        <v>3.3463439184884159E-3</v>
      </c>
      <c r="D120" s="55">
        <v>2.7012999999999998E-3</v>
      </c>
      <c r="E120" s="37">
        <f t="shared" si="5"/>
        <v>1.0777609320140504E-3</v>
      </c>
      <c r="F120" s="37">
        <f t="shared" si="4"/>
        <v>-6.8328696010212271</v>
      </c>
    </row>
    <row r="121" spans="1:6" x14ac:dyDescent="0.3">
      <c r="A121" s="53">
        <v>1518</v>
      </c>
      <c r="B121" s="54">
        <f>273.16+'[1]Measured values'!H763</f>
        <v>298.83940000000001</v>
      </c>
      <c r="C121" s="37">
        <f t="shared" si="3"/>
        <v>3.346278971246763E-3</v>
      </c>
      <c r="D121" s="55">
        <v>2.6970700000000002E-3</v>
      </c>
      <c r="E121" s="37">
        <f t="shared" si="5"/>
        <v>1.0785691434055742E-3</v>
      </c>
      <c r="F121" s="37">
        <f t="shared" si="4"/>
        <v>-6.8321199834755797</v>
      </c>
    </row>
    <row r="122" spans="1:6" x14ac:dyDescent="0.3">
      <c r="A122" s="53">
        <v>1520</v>
      </c>
      <c r="B122" s="54">
        <f>273.16+'[1]Measured values'!H764</f>
        <v>298.84430000000003</v>
      </c>
      <c r="C122" s="37">
        <f t="shared" si="3"/>
        <v>3.346224103989937E-3</v>
      </c>
      <c r="D122" s="55">
        <v>2.6993899999999999E-3</v>
      </c>
      <c r="E122" s="37">
        <f t="shared" si="5"/>
        <v>1.0816163801738994E-3</v>
      </c>
      <c r="F122" s="37">
        <f t="shared" si="4"/>
        <v>-6.8292987083987002</v>
      </c>
    </row>
    <row r="123" spans="1:6" x14ac:dyDescent="0.3">
      <c r="A123" s="53">
        <v>1522</v>
      </c>
      <c r="B123" s="54">
        <f>273.16+'[1]Measured values'!H765</f>
        <v>298.84990000000005</v>
      </c>
      <c r="C123" s="37">
        <f t="shared" si="3"/>
        <v>3.3461614007567002E-3</v>
      </c>
      <c r="D123" s="55">
        <v>2.69645E-3</v>
      </c>
      <c r="E123" s="37">
        <f t="shared" si="5"/>
        <v>1.0828681579053119E-3</v>
      </c>
      <c r="F123" s="37">
        <f t="shared" si="4"/>
        <v>-6.8281420562268353</v>
      </c>
    </row>
    <row r="124" spans="1:6" x14ac:dyDescent="0.3">
      <c r="A124" s="53">
        <v>1524</v>
      </c>
      <c r="B124" s="54">
        <f>273.16+'[1]Measured values'!H766</f>
        <v>298.8553</v>
      </c>
      <c r="C124" s="37">
        <f t="shared" si="3"/>
        <v>3.3461009391501507E-3</v>
      </c>
      <c r="D124" s="55">
        <v>2.69455E-3</v>
      </c>
      <c r="E124" s="37">
        <f t="shared" si="5"/>
        <v>1.0844568760816054E-3</v>
      </c>
      <c r="F124" s="37">
        <f t="shared" si="4"/>
        <v>-6.8266759923592204</v>
      </c>
    </row>
    <row r="125" spans="1:6" x14ac:dyDescent="0.3">
      <c r="A125" s="53">
        <v>1526</v>
      </c>
      <c r="B125" s="54">
        <f>273.16+'[1]Measured values'!H767</f>
        <v>298.86060000000003</v>
      </c>
      <c r="C125" s="37">
        <f t="shared" si="3"/>
        <v>3.346041599327579E-3</v>
      </c>
      <c r="D125" s="55">
        <v>2.6910900000000001E-3</v>
      </c>
      <c r="E125" s="37">
        <f t="shared" si="5"/>
        <v>1.085379527304994E-3</v>
      </c>
      <c r="F125" s="37">
        <f t="shared" si="4"/>
        <v>-6.8258255584024887</v>
      </c>
    </row>
    <row r="126" spans="1:6" x14ac:dyDescent="0.3">
      <c r="A126" s="53">
        <v>1528</v>
      </c>
      <c r="B126" s="54">
        <f>273.16+'[1]Measured values'!H768</f>
        <v>298.86600000000004</v>
      </c>
      <c r="C126" s="37">
        <f t="shared" si="3"/>
        <v>3.345981142050283E-3</v>
      </c>
      <c r="D126" s="55">
        <v>2.6883200000000001E-3</v>
      </c>
      <c r="E126" s="37">
        <f t="shared" si="5"/>
        <v>1.0866289409862616E-3</v>
      </c>
      <c r="F126" s="37">
        <f t="shared" si="4"/>
        <v>-6.8246750897580837</v>
      </c>
    </row>
    <row r="127" spans="1:6" x14ac:dyDescent="0.3">
      <c r="A127" s="53">
        <v>1530</v>
      </c>
      <c r="B127" s="54">
        <f>273.16+'[1]Measured values'!H769</f>
        <v>298.87140000000005</v>
      </c>
      <c r="C127" s="37">
        <f t="shared" si="3"/>
        <v>3.3459206869576675E-3</v>
      </c>
      <c r="D127" s="55">
        <v>2.6843399999999999E-3</v>
      </c>
      <c r="E127" s="37">
        <f t="shared" si="5"/>
        <v>1.0873936644251888E-3</v>
      </c>
      <c r="F127" s="37">
        <f t="shared" si="4"/>
        <v>-6.8239715796211016</v>
      </c>
    </row>
    <row r="128" spans="1:6" x14ac:dyDescent="0.3">
      <c r="A128" s="53">
        <v>1532</v>
      </c>
      <c r="B128" s="54">
        <f>273.16+'[1]Measured values'!H770</f>
        <v>298.87690000000003</v>
      </c>
      <c r="C128" s="37">
        <f t="shared" si="3"/>
        <v>3.3458591145719189E-3</v>
      </c>
      <c r="D128" s="55">
        <v>2.6855500000000001E-3</v>
      </c>
      <c r="E128" s="37">
        <f t="shared" si="5"/>
        <v>1.0903130201778261E-3</v>
      </c>
      <c r="F128" s="37">
        <f t="shared" si="4"/>
        <v>-6.8212904494927118</v>
      </c>
    </row>
    <row r="129" spans="1:6" x14ac:dyDescent="0.3">
      <c r="A129" s="53">
        <v>1534</v>
      </c>
      <c r="B129" s="54">
        <f>273.16+'[1]Measured values'!H771</f>
        <v>298.88210000000004</v>
      </c>
      <c r="C129" s="37">
        <f t="shared" si="3"/>
        <v>3.3458009027639993E-3</v>
      </c>
      <c r="D129" s="55">
        <v>2.68804E-3</v>
      </c>
      <c r="E129" s="37">
        <f t="shared" si="5"/>
        <v>1.0936327759469488E-3</v>
      </c>
      <c r="F129" s="37">
        <f t="shared" si="4"/>
        <v>-6.818250302313313</v>
      </c>
    </row>
    <row r="130" spans="1:6" x14ac:dyDescent="0.3">
      <c r="A130" s="53">
        <v>1536</v>
      </c>
      <c r="B130" s="54">
        <f>273.16+'[1]Measured values'!H772</f>
        <v>298.8877</v>
      </c>
      <c r="C130" s="37">
        <f t="shared" si="3"/>
        <v>3.3457382153899273E-3</v>
      </c>
      <c r="D130" s="55">
        <v>2.68987E-3</v>
      </c>
      <c r="E130" s="37">
        <f t="shared" si="5"/>
        <v>1.0968764017452841E-3</v>
      </c>
      <c r="F130" s="37">
        <f t="shared" si="4"/>
        <v>-6.8152887733664418</v>
      </c>
    </row>
    <row r="131" spans="1:6" x14ac:dyDescent="0.3">
      <c r="A131" s="53">
        <v>1538</v>
      </c>
      <c r="B131" s="54">
        <f>273.16+'[1]Measured values'!H773</f>
        <v>298.89320000000004</v>
      </c>
      <c r="C131" s="37">
        <f t="shared" si="3"/>
        <v>3.3456766497196987E-3</v>
      </c>
      <c r="D131" s="55">
        <v>2.6948599999999999E-3</v>
      </c>
      <c r="E131" s="37">
        <f t="shared" si="5"/>
        <v>1.1013813961092056E-3</v>
      </c>
      <c r="F131" s="37">
        <f t="shared" si="4"/>
        <v>-6.8111900724087429</v>
      </c>
    </row>
    <row r="132" spans="1:6" x14ac:dyDescent="0.3">
      <c r="A132" s="53">
        <v>1540</v>
      </c>
      <c r="B132" s="54">
        <f>273.16+'[1]Measured values'!H774</f>
        <v>298.89860000000004</v>
      </c>
      <c r="C132" s="37">
        <f t="shared" si="3"/>
        <v>3.3456162056296011E-3</v>
      </c>
      <c r="D132" s="55">
        <v>2.69477E-3</v>
      </c>
      <c r="E132" s="37">
        <f t="shared" si="5"/>
        <v>1.1037806176783869E-3</v>
      </c>
      <c r="F132" s="37">
        <f t="shared" si="4"/>
        <v>-6.8090140667448749</v>
      </c>
    </row>
    <row r="133" spans="1:6" x14ac:dyDescent="0.3">
      <c r="A133" s="53">
        <v>1542</v>
      </c>
      <c r="B133" s="54">
        <f>273.16+'[1]Measured values'!H775</f>
        <v>298.904</v>
      </c>
      <c r="C133" s="37">
        <f t="shared" si="3"/>
        <v>3.3455557637234699E-3</v>
      </c>
      <c r="D133" s="55">
        <v>2.6995399999999998E-3</v>
      </c>
      <c r="E133" s="37">
        <f t="shared" si="5"/>
        <v>1.1081855500820856E-3</v>
      </c>
      <c r="F133" s="37">
        <f t="shared" si="4"/>
        <v>-6.8050312407045697</v>
      </c>
    </row>
    <row r="134" spans="1:6" x14ac:dyDescent="0.3">
      <c r="A134" s="53">
        <v>1544</v>
      </c>
      <c r="B134" s="54">
        <f>273.16+'[1]Measured values'!H776</f>
        <v>298.90910000000002</v>
      </c>
      <c r="C134" s="37">
        <f t="shared" si="3"/>
        <v>3.3454986817062441E-3</v>
      </c>
      <c r="D134" s="55">
        <v>2.7006E-3</v>
      </c>
      <c r="E134" s="37">
        <f t="shared" si="5"/>
        <v>1.1109465630013537E-3</v>
      </c>
      <c r="F134" s="37">
        <f t="shared" si="4"/>
        <v>-6.8025428675899882</v>
      </c>
    </row>
    <row r="135" spans="1:6" x14ac:dyDescent="0.3">
      <c r="A135" s="53">
        <v>1546</v>
      </c>
      <c r="B135" s="54">
        <f>273.16+'[1]Measured values'!H777</f>
        <v>298.91470000000004</v>
      </c>
      <c r="C135" s="37">
        <f t="shared" si="3"/>
        <v>3.345436005656463E-3</v>
      </c>
      <c r="D135" s="55">
        <v>2.7006399999999998E-3</v>
      </c>
      <c r="E135" s="37">
        <f t="shared" si="5"/>
        <v>1.113528223312583E-3</v>
      </c>
      <c r="F135" s="37">
        <f t="shared" si="4"/>
        <v>-6.8002217251016894</v>
      </c>
    </row>
    <row r="136" spans="1:6" x14ac:dyDescent="0.3">
      <c r="A136" s="53">
        <v>1548</v>
      </c>
      <c r="B136" s="54">
        <f>273.16+'[1]Measured values'!H778</f>
        <v>298.91990000000004</v>
      </c>
      <c r="C136" s="37">
        <f t="shared" si="3"/>
        <v>3.3453778085701215E-3</v>
      </c>
      <c r="D136" s="55">
        <v>2.6993099999999999E-3</v>
      </c>
      <c r="E136" s="37">
        <f t="shared" si="5"/>
        <v>1.1153712656501839E-3</v>
      </c>
      <c r="F136" s="37">
        <f t="shared" si="4"/>
        <v>-6.7985679558161918</v>
      </c>
    </row>
    <row r="137" spans="1:6" x14ac:dyDescent="0.3">
      <c r="A137" s="53">
        <v>1550</v>
      </c>
      <c r="B137" s="54">
        <f>273.16+'[1]Measured values'!H779</f>
        <v>298.92540000000002</v>
      </c>
      <c r="C137" s="37">
        <f t="shared" ref="C137:C200" si="6">1/B137</f>
        <v>3.3453162561629087E-3</v>
      </c>
      <c r="D137" s="55">
        <v>2.6989399999999999E-3</v>
      </c>
      <c r="E137" s="37">
        <f t="shared" si="5"/>
        <v>1.1177586349705921E-3</v>
      </c>
      <c r="F137" s="37">
        <f t="shared" ref="F137:F200" si="7">LN(E137)</f>
        <v>-6.7964298175652473</v>
      </c>
    </row>
    <row r="138" spans="1:6" x14ac:dyDescent="0.3">
      <c r="A138" s="53">
        <v>1552</v>
      </c>
      <c r="B138" s="54">
        <f>273.16+'[1]Measured values'!H780</f>
        <v>298.93080000000003</v>
      </c>
      <c r="C138" s="37">
        <f t="shared" si="6"/>
        <v>3.3452558250939681E-3</v>
      </c>
      <c r="D138" s="55">
        <v>2.6972799999999998E-3</v>
      </c>
      <c r="E138" s="37">
        <f t="shared" ref="E138:E201" si="8">D138/($B$3-B138)</f>
        <v>1.1195749626432016E-3</v>
      </c>
      <c r="F138" s="37">
        <f t="shared" si="7"/>
        <v>-6.7948061633425851</v>
      </c>
    </row>
    <row r="139" spans="1:6" x14ac:dyDescent="0.3">
      <c r="A139" s="53">
        <v>1554</v>
      </c>
      <c r="B139" s="54">
        <f>273.16+'[1]Measured values'!H781</f>
        <v>298.93620000000004</v>
      </c>
      <c r="C139" s="37">
        <f t="shared" si="6"/>
        <v>3.3451953962082876E-3</v>
      </c>
      <c r="D139" s="55">
        <v>2.7005100000000001E-3</v>
      </c>
      <c r="E139" s="37">
        <f t="shared" si="8"/>
        <v>1.1234337299276195E-3</v>
      </c>
      <c r="F139" s="37">
        <f t="shared" si="7"/>
        <v>-6.7913654534567716</v>
      </c>
    </row>
    <row r="140" spans="1:6" x14ac:dyDescent="0.3">
      <c r="A140" s="53">
        <v>1556</v>
      </c>
      <c r="B140" s="54">
        <f>273.16+'[1]Measured values'!H782</f>
        <v>298.94170000000003</v>
      </c>
      <c r="C140" s="37">
        <f t="shared" si="6"/>
        <v>3.3451338505133274E-3</v>
      </c>
      <c r="D140" s="55">
        <v>2.6987000000000001E-3</v>
      </c>
      <c r="E140" s="37">
        <f t="shared" si="8"/>
        <v>1.1252553892340379E-3</v>
      </c>
      <c r="F140" s="37">
        <f t="shared" si="7"/>
        <v>-6.7897452564367482</v>
      </c>
    </row>
    <row r="141" spans="1:6" x14ac:dyDescent="0.3">
      <c r="A141" s="53">
        <v>1558</v>
      </c>
      <c r="B141" s="54">
        <f>273.16+'[1]Measured values'!H783</f>
        <v>298.94710000000003</v>
      </c>
      <c r="C141" s="37">
        <f t="shared" si="6"/>
        <v>3.3450734260342379E-3</v>
      </c>
      <c r="D141" s="55">
        <v>2.6993899999999999E-3</v>
      </c>
      <c r="E141" s="37">
        <f t="shared" si="8"/>
        <v>1.128083079109032E-3</v>
      </c>
      <c r="F141" s="37">
        <f t="shared" si="7"/>
        <v>-6.7872354769260186</v>
      </c>
    </row>
    <row r="142" spans="1:6" x14ac:dyDescent="0.3">
      <c r="A142" s="53">
        <v>1560</v>
      </c>
      <c r="B142" s="54">
        <f>273.16+'[1]Measured values'!H784</f>
        <v>298.95260000000002</v>
      </c>
      <c r="C142" s="37">
        <f t="shared" si="6"/>
        <v>3.3450118848272264E-3</v>
      </c>
      <c r="D142" s="55">
        <v>2.7009400000000002E-3</v>
      </c>
      <c r="E142" s="37">
        <f t="shared" si="8"/>
        <v>1.1313311552316263E-3</v>
      </c>
      <c r="F142" s="37">
        <f t="shared" si="7"/>
        <v>-6.784360326092016</v>
      </c>
    </row>
    <row r="143" spans="1:6" x14ac:dyDescent="0.3">
      <c r="A143" s="53">
        <v>1562</v>
      </c>
      <c r="B143" s="54">
        <f>273.16+'[1]Measured values'!H785</f>
        <v>298.95800000000003</v>
      </c>
      <c r="C143" s="37">
        <f t="shared" si="6"/>
        <v>3.344951464754246E-3</v>
      </c>
      <c r="D143" s="55">
        <v>2.7009600000000001E-3</v>
      </c>
      <c r="E143" s="37">
        <f t="shared" si="8"/>
        <v>1.1339042821158667E-3</v>
      </c>
      <c r="F143" s="37">
        <f t="shared" si="7"/>
        <v>-6.7820884845443059</v>
      </c>
    </row>
    <row r="144" spans="1:6" x14ac:dyDescent="0.3">
      <c r="A144" s="53">
        <v>1564</v>
      </c>
      <c r="B144" s="54">
        <f>273.16+'[1]Measured values'!H786</f>
        <v>298.96320000000003</v>
      </c>
      <c r="C144" s="37">
        <f t="shared" si="6"/>
        <v>3.3448932845246502E-3</v>
      </c>
      <c r="D144" s="55">
        <v>2.70141E-3</v>
      </c>
      <c r="E144" s="37">
        <f t="shared" si="8"/>
        <v>1.1365743857287094E-3</v>
      </c>
      <c r="F144" s="37">
        <f t="shared" si="7"/>
        <v>-6.7797364652264642</v>
      </c>
    </row>
    <row r="145" spans="1:6" x14ac:dyDescent="0.3">
      <c r="A145" s="53">
        <v>1566</v>
      </c>
      <c r="B145" s="54">
        <f>273.16+'[1]Measured values'!H787</f>
        <v>298.96870000000001</v>
      </c>
      <c r="C145" s="37">
        <f t="shared" si="6"/>
        <v>3.34483174994573E-3</v>
      </c>
      <c r="D145" s="55">
        <v>2.7003399999999999E-3</v>
      </c>
      <c r="E145" s="37">
        <f t="shared" si="8"/>
        <v>1.1387593303251288E-3</v>
      </c>
      <c r="F145" s="37">
        <f t="shared" si="7"/>
        <v>-6.7778159159438669</v>
      </c>
    </row>
    <row r="146" spans="1:6" x14ac:dyDescent="0.3">
      <c r="A146" s="53">
        <v>1568</v>
      </c>
      <c r="B146" s="54">
        <f>273.16+'[1]Measured values'!H788</f>
        <v>298.97430000000003</v>
      </c>
      <c r="C146" s="37">
        <f t="shared" si="6"/>
        <v>3.3447690988824118E-3</v>
      </c>
      <c r="D146" s="55">
        <v>2.7000599999999998E-3</v>
      </c>
      <c r="E146" s="37">
        <f t="shared" si="8"/>
        <v>1.1413366022741663E-3</v>
      </c>
      <c r="F146" s="37">
        <f t="shared" si="7"/>
        <v>-6.7755552452327681</v>
      </c>
    </row>
    <row r="147" spans="1:6" x14ac:dyDescent="0.3">
      <c r="A147" s="53">
        <v>1570</v>
      </c>
      <c r="B147" s="54">
        <f>273.16+'[1]Measured values'!H789</f>
        <v>298.97950000000003</v>
      </c>
      <c r="C147" s="37">
        <f t="shared" si="6"/>
        <v>3.3447109249965293E-3</v>
      </c>
      <c r="D147" s="55">
        <v>2.7003800000000001E-3</v>
      </c>
      <c r="E147" s="37">
        <f t="shared" si="8"/>
        <v>1.1439864435500945E-3</v>
      </c>
      <c r="F147" s="37">
        <f t="shared" si="7"/>
        <v>-6.7732362361383673</v>
      </c>
    </row>
    <row r="148" spans="1:6" x14ac:dyDescent="0.3">
      <c r="A148" s="53">
        <v>1572</v>
      </c>
      <c r="B148" s="54">
        <f>273.16+'[1]Measured values'!H790</f>
        <v>298.98440000000005</v>
      </c>
      <c r="C148" s="37">
        <f t="shared" si="6"/>
        <v>3.3446561091481689E-3</v>
      </c>
      <c r="D148" s="55">
        <v>2.7010900000000002E-3</v>
      </c>
      <c r="E148" s="37">
        <f t="shared" si="8"/>
        <v>1.14666751570726E-3</v>
      </c>
      <c r="F148" s="37">
        <f t="shared" si="7"/>
        <v>-6.7708953558228364</v>
      </c>
    </row>
    <row r="149" spans="1:6" x14ac:dyDescent="0.3">
      <c r="A149" s="53">
        <v>1574</v>
      </c>
      <c r="B149" s="54">
        <f>273.16+'[1]Measured values'!H791</f>
        <v>298.99020000000002</v>
      </c>
      <c r="C149" s="37">
        <f t="shared" si="6"/>
        <v>3.3445912274047778E-3</v>
      </c>
      <c r="D149" s="55">
        <v>2.6966799999999999E-3</v>
      </c>
      <c r="E149" s="37">
        <f t="shared" si="8"/>
        <v>1.1476210741339611E-3</v>
      </c>
      <c r="F149" s="37">
        <f t="shared" si="7"/>
        <v>-6.7700641103676391</v>
      </c>
    </row>
    <row r="150" spans="1:6" x14ac:dyDescent="0.3">
      <c r="A150" s="53">
        <v>1576</v>
      </c>
      <c r="B150" s="54">
        <f>273.16+'[1]Measured values'!H792</f>
        <v>298.99560000000002</v>
      </c>
      <c r="C150" s="37">
        <f t="shared" si="6"/>
        <v>3.3445308225271541E-3</v>
      </c>
      <c r="D150" s="55">
        <v>2.6977400000000001E-3</v>
      </c>
      <c r="E150" s="37">
        <f t="shared" si="8"/>
        <v>1.1507166012625796E-3</v>
      </c>
      <c r="F150" s="37">
        <f t="shared" si="7"/>
        <v>-6.7673703991401393</v>
      </c>
    </row>
    <row r="151" spans="1:6" x14ac:dyDescent="0.3">
      <c r="A151" s="53">
        <v>1578</v>
      </c>
      <c r="B151" s="54">
        <f>273.16+'[1]Measured values'!H793</f>
        <v>299.00070000000005</v>
      </c>
      <c r="C151" s="37">
        <f t="shared" si="6"/>
        <v>3.3444737754794547E-3</v>
      </c>
      <c r="D151" s="55">
        <v>2.6996699999999999E-3</v>
      </c>
      <c r="E151" s="37">
        <f t="shared" si="8"/>
        <v>1.1540503569443948E-3</v>
      </c>
      <c r="F151" s="37">
        <f t="shared" si="7"/>
        <v>-6.7644774749813967</v>
      </c>
    </row>
    <row r="152" spans="1:6" x14ac:dyDescent="0.3">
      <c r="A152" s="53">
        <v>1580</v>
      </c>
      <c r="B152" s="54">
        <f>273.16+'[1]Measured values'!H794</f>
        <v>299.0061</v>
      </c>
      <c r="C152" s="37">
        <f t="shared" si="6"/>
        <v>3.3444133748441922E-3</v>
      </c>
      <c r="D152" s="55">
        <v>2.6942799999999999E-3</v>
      </c>
      <c r="E152" s="37">
        <f t="shared" si="8"/>
        <v>1.1544110715968837E-3</v>
      </c>
      <c r="F152" s="37">
        <f t="shared" si="7"/>
        <v>-6.7641649597702127</v>
      </c>
    </row>
    <row r="153" spans="1:6" x14ac:dyDescent="0.3">
      <c r="A153" s="53">
        <v>1582</v>
      </c>
      <c r="B153" s="54">
        <f>273.16+'[1]Measured values'!H795</f>
        <v>299.01170000000002</v>
      </c>
      <c r="C153" s="37">
        <f t="shared" si="6"/>
        <v>3.3443507394526699E-3</v>
      </c>
      <c r="D153" s="55">
        <v>2.69206E-3</v>
      </c>
      <c r="E153" s="37">
        <f t="shared" si="8"/>
        <v>1.1562341622643067E-3</v>
      </c>
      <c r="F153" s="37">
        <f t="shared" si="7"/>
        <v>-6.7625869667325906</v>
      </c>
    </row>
    <row r="154" spans="1:6" x14ac:dyDescent="0.3">
      <c r="A154" s="53">
        <v>1584</v>
      </c>
      <c r="B154" s="54">
        <f>273.16+'[1]Measured values'!H796</f>
        <v>299.01680000000005</v>
      </c>
      <c r="C154" s="37">
        <f t="shared" si="6"/>
        <v>3.3442936985480409E-3</v>
      </c>
      <c r="D154" s="55">
        <v>2.6906899999999999E-3</v>
      </c>
      <c r="E154" s="37">
        <f t="shared" si="8"/>
        <v>1.158182679063368E-3</v>
      </c>
      <c r="F154" s="37">
        <f t="shared" si="7"/>
        <v>-6.7609031583324457</v>
      </c>
    </row>
    <row r="155" spans="1:6" x14ac:dyDescent="0.3">
      <c r="A155" s="53">
        <v>1586</v>
      </c>
      <c r="B155" s="54">
        <f>273.16+'[1]Measured values'!H797</f>
        <v>299.0222</v>
      </c>
      <c r="C155" s="37">
        <f t="shared" si="6"/>
        <v>3.3442333044168627E-3</v>
      </c>
      <c r="D155" s="55">
        <v>2.6863500000000001E-3</v>
      </c>
      <c r="E155" s="37">
        <f t="shared" si="8"/>
        <v>1.1590085425834675E-3</v>
      </c>
      <c r="F155" s="37">
        <f t="shared" si="7"/>
        <v>-6.7601903440015843</v>
      </c>
    </row>
    <row r="156" spans="1:6" x14ac:dyDescent="0.3">
      <c r="A156" s="53">
        <v>1588</v>
      </c>
      <c r="B156" s="54">
        <f>273.16+'[1]Measured values'!H798</f>
        <v>299.02780000000001</v>
      </c>
      <c r="C156" s="37">
        <f t="shared" si="6"/>
        <v>3.3441706757699448E-3</v>
      </c>
      <c r="D156" s="55">
        <v>2.68323E-3</v>
      </c>
      <c r="E156" s="37">
        <f t="shared" si="8"/>
        <v>1.1604662226450907E-3</v>
      </c>
      <c r="F156" s="37">
        <f t="shared" si="7"/>
        <v>-6.7589334385371398</v>
      </c>
    </row>
    <row r="157" spans="1:6" x14ac:dyDescent="0.3">
      <c r="A157" s="53">
        <v>1590</v>
      </c>
      <c r="B157" s="54">
        <f>273.16+'[1]Measured values'!H799</f>
        <v>299.03330000000005</v>
      </c>
      <c r="C157" s="37">
        <f t="shared" si="6"/>
        <v>3.3441091677749598E-3</v>
      </c>
      <c r="D157" s="55">
        <v>2.6831799999999999E-3</v>
      </c>
      <c r="E157" s="37">
        <f t="shared" si="8"/>
        <v>1.1632115142844867E-3</v>
      </c>
      <c r="F157" s="37">
        <f t="shared" si="7"/>
        <v>-6.7565705524337307</v>
      </c>
    </row>
    <row r="158" spans="1:6" x14ac:dyDescent="0.3">
      <c r="A158" s="53">
        <v>1592</v>
      </c>
      <c r="B158" s="54">
        <f>273.16+'[1]Measured values'!H800</f>
        <v>299.03830000000005</v>
      </c>
      <c r="C158" s="37">
        <f t="shared" si="6"/>
        <v>3.344053253379249E-3</v>
      </c>
      <c r="D158" s="55">
        <v>2.68432E-3</v>
      </c>
      <c r="E158" s="37">
        <f t="shared" si="8"/>
        <v>1.1662336533866361E-3</v>
      </c>
      <c r="F158" s="37">
        <f t="shared" si="7"/>
        <v>-6.7539758222896875</v>
      </c>
    </row>
    <row r="159" spans="1:6" x14ac:dyDescent="0.3">
      <c r="A159" s="53">
        <v>1594</v>
      </c>
      <c r="B159" s="54">
        <f>273.16+'[1]Measured values'!H801</f>
        <v>299.04390000000001</v>
      </c>
      <c r="C159" s="37">
        <f t="shared" si="6"/>
        <v>3.3439906314758467E-3</v>
      </c>
      <c r="D159" s="55">
        <v>2.6821499999999999E-3</v>
      </c>
      <c r="E159" s="37">
        <f t="shared" si="8"/>
        <v>1.1681329210400122E-3</v>
      </c>
      <c r="F159" s="37">
        <f t="shared" si="7"/>
        <v>-6.7523485987908032</v>
      </c>
    </row>
    <row r="160" spans="1:6" x14ac:dyDescent="0.3">
      <c r="A160" s="53">
        <v>1596</v>
      </c>
      <c r="B160" s="54">
        <f>273.16+'[1]Measured values'!H802</f>
        <v>299.04920000000004</v>
      </c>
      <c r="C160" s="37">
        <f t="shared" si="6"/>
        <v>3.3439313664774891E-3</v>
      </c>
      <c r="D160" s="55">
        <v>2.6837599999999999E-3</v>
      </c>
      <c r="E160" s="37">
        <f t="shared" si="8"/>
        <v>1.1715383272219361E-3</v>
      </c>
      <c r="F160" s="37">
        <f t="shared" si="7"/>
        <v>-6.7494375841863032</v>
      </c>
    </row>
    <row r="161" spans="1:6" x14ac:dyDescent="0.3">
      <c r="A161" s="53">
        <v>1598</v>
      </c>
      <c r="B161" s="54">
        <f>273.16+'[1]Measured values'!H803</f>
        <v>299.05440000000004</v>
      </c>
      <c r="C161" s="37">
        <f t="shared" si="6"/>
        <v>3.3438732217282202E-3</v>
      </c>
      <c r="D161" s="55">
        <v>2.6843499999999998E-3</v>
      </c>
      <c r="E161" s="37">
        <f t="shared" si="8"/>
        <v>1.1744618480924107E-3</v>
      </c>
      <c r="F161" s="37">
        <f t="shared" si="7"/>
        <v>-6.7469452379242743</v>
      </c>
    </row>
    <row r="162" spans="1:6" x14ac:dyDescent="0.3">
      <c r="A162" s="53">
        <v>1600</v>
      </c>
      <c r="B162" s="54">
        <f>273.16+'[1]Measured values'!H804</f>
        <v>299.0598</v>
      </c>
      <c r="C162" s="37">
        <f t="shared" si="6"/>
        <v>3.3438128427826139E-3</v>
      </c>
      <c r="D162" s="55">
        <v>2.6824499999999999E-3</v>
      </c>
      <c r="E162" s="37">
        <f t="shared" si="8"/>
        <v>1.1764099640382236E-3</v>
      </c>
      <c r="F162" s="37">
        <f t="shared" si="7"/>
        <v>-6.7452878813796175</v>
      </c>
    </row>
    <row r="163" spans="1:6" x14ac:dyDescent="0.3">
      <c r="A163" s="53">
        <v>1602</v>
      </c>
      <c r="B163" s="54">
        <f>273.16+'[1]Measured values'!H805</f>
        <v>299.06510000000003</v>
      </c>
      <c r="C163" s="37">
        <f t="shared" si="6"/>
        <v>3.3437535840858726E-3</v>
      </c>
      <c r="D163" s="55">
        <v>2.6819399999999998E-3</v>
      </c>
      <c r="E163" s="37">
        <f t="shared" si="8"/>
        <v>1.1789265462218107E-3</v>
      </c>
      <c r="F163" s="37">
        <f t="shared" si="7"/>
        <v>-6.7431509611304099</v>
      </c>
    </row>
    <row r="164" spans="1:6" x14ac:dyDescent="0.3">
      <c r="A164" s="53">
        <v>1604</v>
      </c>
      <c r="B164" s="54">
        <f>273.16+'[1]Measured values'!H806</f>
        <v>299.07050000000004</v>
      </c>
      <c r="C164" s="37">
        <f t="shared" si="6"/>
        <v>3.343693209460645E-3</v>
      </c>
      <c r="D164" s="55">
        <v>2.6829499999999999E-3</v>
      </c>
      <c r="E164" s="37">
        <f t="shared" si="8"/>
        <v>1.1821766909010827E-3</v>
      </c>
      <c r="F164" s="37">
        <f t="shared" si="7"/>
        <v>-6.7403978864820662</v>
      </c>
    </row>
    <row r="165" spans="1:6" x14ac:dyDescent="0.3">
      <c r="A165" s="53">
        <v>1606</v>
      </c>
      <c r="B165" s="54">
        <f>273.16+'[1]Measured values'!H807</f>
        <v>299.07530000000003</v>
      </c>
      <c r="C165" s="37">
        <f t="shared" si="6"/>
        <v>3.3436395449574067E-3</v>
      </c>
      <c r="D165" s="55">
        <v>2.6840200000000001E-3</v>
      </c>
      <c r="E165" s="37">
        <f t="shared" si="8"/>
        <v>1.185154766635755E-3</v>
      </c>
      <c r="F165" s="37">
        <f t="shared" si="7"/>
        <v>-6.7378819081671901</v>
      </c>
    </row>
    <row r="166" spans="1:6" x14ac:dyDescent="0.3">
      <c r="A166" s="53">
        <v>1608</v>
      </c>
      <c r="B166" s="54">
        <f>273.16+'[1]Measured values'!H808</f>
        <v>299.08120000000002</v>
      </c>
      <c r="C166" s="37">
        <f t="shared" si="6"/>
        <v>3.3435735846987372E-3</v>
      </c>
      <c r="D166" s="55">
        <v>2.6742599999999999E-3</v>
      </c>
      <c r="E166" s="37">
        <f t="shared" si="8"/>
        <v>1.1839295200991636E-3</v>
      </c>
      <c r="F166" s="37">
        <f t="shared" si="7"/>
        <v>-6.7389162712353956</v>
      </c>
    </row>
    <row r="167" spans="1:6" x14ac:dyDescent="0.3">
      <c r="A167" s="53">
        <v>1610</v>
      </c>
      <c r="B167" s="54">
        <f>273.16+'[1]Measured values'!H809</f>
        <v>299.08640000000003</v>
      </c>
      <c r="C167" s="37">
        <f t="shared" si="6"/>
        <v>3.3435154523910144E-3</v>
      </c>
      <c r="D167" s="55">
        <v>2.67446E-3</v>
      </c>
      <c r="E167" s="37">
        <f t="shared" si="8"/>
        <v>1.1867500887468908E-3</v>
      </c>
      <c r="F167" s="37">
        <f t="shared" si="7"/>
        <v>-6.7365367257513951</v>
      </c>
    </row>
    <row r="168" spans="1:6" x14ac:dyDescent="0.3">
      <c r="A168" s="53">
        <v>1612</v>
      </c>
      <c r="B168" s="54">
        <f>273.16+'[1]Measured values'!H810</f>
        <v>299.09180000000003</v>
      </c>
      <c r="C168" s="37">
        <f t="shared" si="6"/>
        <v>3.3434550863647881E-3</v>
      </c>
      <c r="D168" s="55">
        <v>2.6744400000000002E-3</v>
      </c>
      <c r="E168" s="37">
        <f t="shared" si="8"/>
        <v>1.1895916733386726E-3</v>
      </c>
      <c r="F168" s="37">
        <f t="shared" si="7"/>
        <v>-6.734145162390007</v>
      </c>
    </row>
    <row r="169" spans="1:6" x14ac:dyDescent="0.3">
      <c r="A169" s="53">
        <v>1614</v>
      </c>
      <c r="B169" s="54">
        <f>273.16+'[1]Measured values'!H811</f>
        <v>299.09730000000002</v>
      </c>
      <c r="C169" s="37">
        <f t="shared" si="6"/>
        <v>3.3433936046898447E-3</v>
      </c>
      <c r="D169" s="55">
        <v>2.6720699999999999E-3</v>
      </c>
      <c r="E169" s="37">
        <f t="shared" si="8"/>
        <v>1.1914522673563044E-3</v>
      </c>
      <c r="F169" s="37">
        <f t="shared" si="7"/>
        <v>-6.732582323196211</v>
      </c>
    </row>
    <row r="170" spans="1:6" x14ac:dyDescent="0.3">
      <c r="A170" s="53">
        <v>1616</v>
      </c>
      <c r="B170" s="54">
        <f>273.16+'[1]Measured values'!H812</f>
        <v>299.10250000000002</v>
      </c>
      <c r="C170" s="37">
        <f t="shared" si="6"/>
        <v>3.3433354786402652E-3</v>
      </c>
      <c r="D170" s="55">
        <v>2.6709699999999999E-3</v>
      </c>
      <c r="E170" s="37">
        <f t="shared" si="8"/>
        <v>1.1937296089385414E-3</v>
      </c>
      <c r="F170" s="37">
        <f t="shared" si="7"/>
        <v>-6.7306727478326769</v>
      </c>
    </row>
    <row r="171" spans="1:6" x14ac:dyDescent="0.3">
      <c r="A171" s="53">
        <v>1618</v>
      </c>
      <c r="B171" s="54">
        <f>273.16+'[1]Measured values'!H813</f>
        <v>299.10810000000004</v>
      </c>
      <c r="C171" s="37">
        <f t="shared" si="6"/>
        <v>3.3432728836163242E-3</v>
      </c>
      <c r="D171" s="55">
        <v>2.6716800000000001E-3</v>
      </c>
      <c r="E171" s="37">
        <f t="shared" si="8"/>
        <v>1.1970428782651574E-3</v>
      </c>
      <c r="F171" s="37">
        <f t="shared" si="7"/>
        <v>-6.7279010316066392</v>
      </c>
    </row>
    <row r="172" spans="1:6" x14ac:dyDescent="0.3">
      <c r="A172" s="53">
        <v>1620</v>
      </c>
      <c r="B172" s="54">
        <f>273.16+'[1]Measured values'!H814</f>
        <v>299.11320000000001</v>
      </c>
      <c r="C172" s="37">
        <f t="shared" si="6"/>
        <v>3.3432158794730557E-3</v>
      </c>
      <c r="D172" s="55">
        <v>2.6720300000000002E-3</v>
      </c>
      <c r="E172" s="37">
        <f t="shared" si="8"/>
        <v>1.199941620262246E-3</v>
      </c>
      <c r="F172" s="37">
        <f t="shared" si="7"/>
        <v>-6.7254823731530831</v>
      </c>
    </row>
    <row r="173" spans="1:6" x14ac:dyDescent="0.3">
      <c r="A173" s="53">
        <v>1622</v>
      </c>
      <c r="B173" s="54">
        <f>273.16+'[1]Measured values'!H815</f>
        <v>299.11880000000002</v>
      </c>
      <c r="C173" s="37">
        <f t="shared" si="6"/>
        <v>3.3431532889273423E-3</v>
      </c>
      <c r="D173" s="55">
        <v>2.6695600000000001E-3</v>
      </c>
      <c r="E173" s="37">
        <f t="shared" si="8"/>
        <v>1.2018548532324814E-3</v>
      </c>
      <c r="F173" s="37">
        <f t="shared" si="7"/>
        <v>-6.7238892045428136</v>
      </c>
    </row>
    <row r="174" spans="1:6" x14ac:dyDescent="0.3">
      <c r="A174" s="53">
        <v>1624</v>
      </c>
      <c r="B174" s="54">
        <f>273.16+'[1]Measured values'!H816</f>
        <v>299.12400000000002</v>
      </c>
      <c r="C174" s="37">
        <f t="shared" si="6"/>
        <v>3.3430951712333343E-3</v>
      </c>
      <c r="D174" s="55">
        <v>2.6731200000000002E-3</v>
      </c>
      <c r="E174" s="37">
        <f t="shared" si="8"/>
        <v>1.2062815884476491E-3</v>
      </c>
      <c r="F174" s="37">
        <f t="shared" si="7"/>
        <v>-6.7202127183398472</v>
      </c>
    </row>
    <row r="175" spans="1:6" x14ac:dyDescent="0.3">
      <c r="A175" s="53">
        <v>1626</v>
      </c>
      <c r="B175" s="54">
        <f>273.16+'[1]Measured values'!H817</f>
        <v>299.1293</v>
      </c>
      <c r="C175" s="37">
        <f t="shared" si="6"/>
        <v>3.3430359379706368E-3</v>
      </c>
      <c r="D175" s="55">
        <v>2.6762600000000002E-3</v>
      </c>
      <c r="E175" s="37">
        <f t="shared" si="8"/>
        <v>1.210593929524568E-3</v>
      </c>
      <c r="F175" s="37">
        <f t="shared" si="7"/>
        <v>-6.7166441889546071</v>
      </c>
    </row>
    <row r="176" spans="1:6" x14ac:dyDescent="0.3">
      <c r="A176" s="53">
        <v>1628</v>
      </c>
      <c r="B176" s="54">
        <f>273.16+'[1]Measured values'!H818</f>
        <v>299.1345</v>
      </c>
      <c r="C176" s="37">
        <f t="shared" si="6"/>
        <v>3.3429778243566021E-3</v>
      </c>
      <c r="D176" s="55">
        <v>2.6751000000000001E-3</v>
      </c>
      <c r="E176" s="37">
        <f t="shared" si="8"/>
        <v>1.2129222398548922E-3</v>
      </c>
      <c r="F176" s="37">
        <f t="shared" si="7"/>
        <v>-6.7147227567182011</v>
      </c>
    </row>
    <row r="177" spans="1:6" x14ac:dyDescent="0.3">
      <c r="A177" s="53">
        <v>1630</v>
      </c>
      <c r="B177" s="54">
        <f>273.16+'[1]Measured values'!H819</f>
        <v>299.13990000000001</v>
      </c>
      <c r="C177" s="37">
        <f t="shared" si="6"/>
        <v>3.3429174777420195E-3</v>
      </c>
      <c r="D177" s="55">
        <v>2.6756800000000002E-3</v>
      </c>
      <c r="E177" s="37">
        <f t="shared" si="8"/>
        <v>1.2161629016862758E-3</v>
      </c>
      <c r="F177" s="37">
        <f t="shared" si="7"/>
        <v>-6.712054539208169</v>
      </c>
    </row>
    <row r="178" spans="1:6" x14ac:dyDescent="0.3">
      <c r="A178" s="53">
        <v>1632</v>
      </c>
      <c r="B178" s="54">
        <f>273.16+'[1]Measured values'!H820</f>
        <v>299.14520000000005</v>
      </c>
      <c r="C178" s="37">
        <f t="shared" si="6"/>
        <v>3.3428582507758768E-3</v>
      </c>
      <c r="D178" s="55">
        <v>2.6765399999999998E-3</v>
      </c>
      <c r="E178" s="37">
        <f t="shared" si="8"/>
        <v>1.2194915254237363E-3</v>
      </c>
      <c r="F178" s="37">
        <f t="shared" si="7"/>
        <v>-6.7093212895544738</v>
      </c>
    </row>
    <row r="179" spans="1:6" x14ac:dyDescent="0.3">
      <c r="A179" s="53">
        <v>1634</v>
      </c>
      <c r="B179" s="54">
        <f>273.16+'[1]Measured values'!H821</f>
        <v>299.15060000000005</v>
      </c>
      <c r="C179" s="37">
        <f t="shared" si="6"/>
        <v>3.3427979084782039E-3</v>
      </c>
      <c r="D179" s="55">
        <v>2.6750599999999999E-3</v>
      </c>
      <c r="E179" s="37">
        <f t="shared" si="8"/>
        <v>1.2218233305928688E-3</v>
      </c>
      <c r="F179" s="37">
        <f t="shared" si="7"/>
        <v>-6.7074110026674818</v>
      </c>
    </row>
    <row r="180" spans="1:6" x14ac:dyDescent="0.3">
      <c r="A180" s="53">
        <v>1636</v>
      </c>
      <c r="B180" s="54">
        <f>273.16+'[1]Measured values'!H822</f>
        <v>299.1558</v>
      </c>
      <c r="C180" s="37">
        <f t="shared" si="6"/>
        <v>3.3427398031393675E-3</v>
      </c>
      <c r="D180" s="55">
        <v>2.6754499999999998E-3</v>
      </c>
      <c r="E180" s="37">
        <f t="shared" si="8"/>
        <v>1.2249107224612946E-3</v>
      </c>
      <c r="F180" s="37">
        <f t="shared" si="7"/>
        <v>-6.7048873172647285</v>
      </c>
    </row>
    <row r="181" spans="1:6" x14ac:dyDescent="0.3">
      <c r="A181" s="53">
        <v>1638</v>
      </c>
      <c r="B181" s="54">
        <f>273.16+'[1]Measured values'!H823</f>
        <v>299.16110000000003</v>
      </c>
      <c r="C181" s="37">
        <f t="shared" si="6"/>
        <v>3.3426805824687766E-3</v>
      </c>
      <c r="D181" s="55">
        <v>2.6739200000000002E-3</v>
      </c>
      <c r="E181" s="37">
        <f t="shared" si="8"/>
        <v>1.2271880306576721E-3</v>
      </c>
      <c r="F181" s="37">
        <f t="shared" si="7"/>
        <v>-6.7030298807742774</v>
      </c>
    </row>
    <row r="182" spans="1:6" x14ac:dyDescent="0.3">
      <c r="A182" s="53">
        <v>1640</v>
      </c>
      <c r="B182" s="54">
        <f>273.16+'[1]Measured values'!H824</f>
        <v>299.16670000000005</v>
      </c>
      <c r="C182" s="37">
        <f t="shared" si="6"/>
        <v>3.3426180119645664E-3</v>
      </c>
      <c r="D182" s="55">
        <v>2.6718800000000002E-3</v>
      </c>
      <c r="E182" s="37">
        <f t="shared" si="8"/>
        <v>1.2294114940413292E-3</v>
      </c>
      <c r="F182" s="37">
        <f t="shared" si="7"/>
        <v>-6.7012196842253822</v>
      </c>
    </row>
    <row r="183" spans="1:6" x14ac:dyDescent="0.3">
      <c r="A183" s="53">
        <v>1642</v>
      </c>
      <c r="B183" s="54">
        <f>273.16+'[1]Measured values'!H825</f>
        <v>299.17190000000005</v>
      </c>
      <c r="C183" s="37">
        <f t="shared" si="6"/>
        <v>3.3425599128795178E-3</v>
      </c>
      <c r="D183" s="55">
        <v>2.66767E-3</v>
      </c>
      <c r="E183" s="37">
        <f t="shared" si="8"/>
        <v>1.2304183386375274E-3</v>
      </c>
      <c r="F183" s="37">
        <f t="shared" si="7"/>
        <v>-6.7004010547095918</v>
      </c>
    </row>
    <row r="184" spans="1:6" x14ac:dyDescent="0.3">
      <c r="A184" s="53">
        <v>1644</v>
      </c>
      <c r="B184" s="54">
        <f>273.16+'[1]Measured values'!H826</f>
        <v>299.17720000000003</v>
      </c>
      <c r="C184" s="37">
        <f t="shared" si="6"/>
        <v>3.3425006985826457E-3</v>
      </c>
      <c r="D184" s="55">
        <v>2.6673399999999998E-3</v>
      </c>
      <c r="E184" s="37">
        <f t="shared" si="8"/>
        <v>1.2332809321250206E-3</v>
      </c>
      <c r="F184" s="37">
        <f t="shared" si="7"/>
        <v>-6.6980772363688859</v>
      </c>
    </row>
    <row r="185" spans="1:6" x14ac:dyDescent="0.3">
      <c r="A185" s="53">
        <v>1646</v>
      </c>
      <c r="B185" s="54">
        <f>273.16+'[1]Measured values'!H827</f>
        <v>299.18240000000003</v>
      </c>
      <c r="C185" s="37">
        <f t="shared" si="6"/>
        <v>3.3424426035756111E-3</v>
      </c>
      <c r="D185" s="55">
        <v>2.6646600000000001E-3</v>
      </c>
      <c r="E185" s="37">
        <f t="shared" si="8"/>
        <v>1.2350111234705216E-3</v>
      </c>
      <c r="F185" s="37">
        <f t="shared" si="7"/>
        <v>-6.6966753020840359</v>
      </c>
    </row>
    <row r="186" spans="1:6" x14ac:dyDescent="0.3">
      <c r="A186" s="53">
        <v>1648</v>
      </c>
      <c r="B186" s="54">
        <f>273.16+'[1]Measured values'!H828</f>
        <v>299.18780000000004</v>
      </c>
      <c r="C186" s="37">
        <f t="shared" si="6"/>
        <v>3.3423822762826557E-3</v>
      </c>
      <c r="D186" s="55">
        <v>2.6618200000000001E-3</v>
      </c>
      <c r="E186" s="37">
        <f t="shared" si="8"/>
        <v>1.2367902611281516E-3</v>
      </c>
      <c r="F186" s="37">
        <f t="shared" si="7"/>
        <v>-6.695235754411673</v>
      </c>
    </row>
    <row r="187" spans="1:6" x14ac:dyDescent="0.3">
      <c r="A187" s="53">
        <v>1650</v>
      </c>
      <c r="B187" s="54">
        <f>273.16+'[1]Measured values'!H829</f>
        <v>299.19350000000003</v>
      </c>
      <c r="C187" s="37">
        <f t="shared" si="6"/>
        <v>3.3423185998358918E-3</v>
      </c>
      <c r="D187" s="55">
        <v>2.66132E-3</v>
      </c>
      <c r="E187" s="37">
        <f t="shared" si="8"/>
        <v>1.2398416026088964E-3</v>
      </c>
      <c r="F187" s="37">
        <f t="shared" si="7"/>
        <v>-6.692771647356154</v>
      </c>
    </row>
    <row r="188" spans="1:6" x14ac:dyDescent="0.3">
      <c r="A188" s="53">
        <v>1652</v>
      </c>
      <c r="B188" s="54">
        <f>273.16+'[1]Measured values'!H830</f>
        <v>299.19850000000002</v>
      </c>
      <c r="C188" s="37">
        <f t="shared" si="6"/>
        <v>3.3422627453011961E-3</v>
      </c>
      <c r="D188" s="55">
        <v>2.6629100000000001E-3</v>
      </c>
      <c r="E188" s="37">
        <f t="shared" si="8"/>
        <v>1.2434788699509645E-3</v>
      </c>
      <c r="F188" s="37">
        <f t="shared" si="7"/>
        <v>-6.6898422872648942</v>
      </c>
    </row>
    <row r="189" spans="1:6" x14ac:dyDescent="0.3">
      <c r="A189" s="53">
        <v>1654</v>
      </c>
      <c r="B189" s="54">
        <f>273.16+'[1]Measured values'!H831</f>
        <v>299.20390000000003</v>
      </c>
      <c r="C189" s="37">
        <f t="shared" si="6"/>
        <v>3.3422024245004824E-3</v>
      </c>
      <c r="D189" s="55">
        <v>2.6642900000000001E-3</v>
      </c>
      <c r="E189" s="37">
        <f t="shared" si="8"/>
        <v>1.2472683863115029E-3</v>
      </c>
      <c r="F189" s="37">
        <f t="shared" si="7"/>
        <v>-6.6867994098513224</v>
      </c>
    </row>
    <row r="190" spans="1:6" x14ac:dyDescent="0.3">
      <c r="A190" s="53">
        <v>1656</v>
      </c>
      <c r="B190" s="54">
        <f>273.16+'[1]Measured values'!H832</f>
        <v>299.209</v>
      </c>
      <c r="C190" s="37">
        <f t="shared" si="6"/>
        <v>3.3421454568545732E-3</v>
      </c>
      <c r="D190" s="55">
        <v>2.6638199999999999E-3</v>
      </c>
      <c r="E190" s="37">
        <f t="shared" si="8"/>
        <v>1.2500328484279513E-3</v>
      </c>
      <c r="F190" s="37">
        <f t="shared" si="7"/>
        <v>-6.6845854492708465</v>
      </c>
    </row>
    <row r="191" spans="1:6" x14ac:dyDescent="0.3">
      <c r="A191" s="53">
        <v>1658</v>
      </c>
      <c r="B191" s="54">
        <f>273.16+'[1]Measured values'!H833</f>
        <v>299.21480000000003</v>
      </c>
      <c r="C191" s="37">
        <f t="shared" si="6"/>
        <v>3.3420806724801045E-3</v>
      </c>
      <c r="D191" s="55">
        <v>2.6635600000000001E-3</v>
      </c>
      <c r="E191" s="37">
        <f t="shared" si="8"/>
        <v>1.2533220402785581E-3</v>
      </c>
      <c r="F191" s="37">
        <f t="shared" si="7"/>
        <v>-6.6819576207050817</v>
      </c>
    </row>
    <row r="192" spans="1:6" x14ac:dyDescent="0.3">
      <c r="A192" s="53">
        <v>1660</v>
      </c>
      <c r="B192" s="54">
        <f>273.16+'[1]Measured values'!H834</f>
        <v>299.22000000000003</v>
      </c>
      <c r="C192" s="37">
        <f t="shared" si="6"/>
        <v>3.3420225920727221E-3</v>
      </c>
      <c r="D192" s="55">
        <v>2.6678399999999999E-3</v>
      </c>
      <c r="E192" s="37">
        <f t="shared" si="8"/>
        <v>1.2584150943396198E-3</v>
      </c>
      <c r="F192" s="37">
        <f t="shared" si="7"/>
        <v>-6.6779022114259492</v>
      </c>
    </row>
    <row r="193" spans="1:6" x14ac:dyDescent="0.3">
      <c r="A193" s="53">
        <v>1662</v>
      </c>
      <c r="B193" s="54">
        <f>273.16+'[1]Measured values'!H835</f>
        <v>299.2251</v>
      </c>
      <c r="C193" s="37">
        <f t="shared" si="6"/>
        <v>3.3419656305570624E-3</v>
      </c>
      <c r="D193" s="55">
        <v>2.6698799999999999E-3</v>
      </c>
      <c r="E193" s="37">
        <f t="shared" si="8"/>
        <v>1.2624142985483743E-3</v>
      </c>
      <c r="F193" s="37">
        <f t="shared" si="7"/>
        <v>-6.6747292814567905</v>
      </c>
    </row>
    <row r="194" spans="1:6" x14ac:dyDescent="0.3">
      <c r="A194" s="53">
        <v>1664</v>
      </c>
      <c r="B194" s="54">
        <f>273.16+'[1]Measured values'!H836</f>
        <v>299.23050000000001</v>
      </c>
      <c r="C194" s="37">
        <f t="shared" si="6"/>
        <v>3.3419053204803654E-3</v>
      </c>
      <c r="D194" s="55">
        <v>2.66767E-3</v>
      </c>
      <c r="E194" s="37">
        <f t="shared" si="8"/>
        <v>1.2645982460298497E-3</v>
      </c>
      <c r="F194" s="37">
        <f t="shared" si="7"/>
        <v>-6.6730007993169611</v>
      </c>
    </row>
    <row r="195" spans="1:6" x14ac:dyDescent="0.3">
      <c r="A195" s="53">
        <v>1666</v>
      </c>
      <c r="B195" s="54">
        <f>273.16+'[1]Measured values'!H837</f>
        <v>299.23530000000005</v>
      </c>
      <c r="C195" s="37">
        <f t="shared" si="6"/>
        <v>3.3418517133506635E-3</v>
      </c>
      <c r="D195" s="55">
        <v>2.6675800000000001E-3</v>
      </c>
      <c r="E195" s="37">
        <f t="shared" si="8"/>
        <v>1.2674395400769829E-3</v>
      </c>
      <c r="F195" s="37">
        <f t="shared" si="7"/>
        <v>-6.6707565237731261</v>
      </c>
    </row>
    <row r="196" spans="1:6" x14ac:dyDescent="0.3">
      <c r="A196" s="53">
        <v>1668</v>
      </c>
      <c r="B196" s="54">
        <f>273.16+'[1]Measured values'!H838</f>
        <v>299.24080000000004</v>
      </c>
      <c r="C196" s="37">
        <f t="shared" si="6"/>
        <v>3.3417902906288178E-3</v>
      </c>
      <c r="D196" s="55">
        <v>2.66191E-3</v>
      </c>
      <c r="E196" s="37">
        <f t="shared" si="8"/>
        <v>1.2680592606707339E-3</v>
      </c>
      <c r="F196" s="37">
        <f t="shared" si="7"/>
        <v>-6.6702676885144312</v>
      </c>
    </row>
    <row r="197" spans="1:6" x14ac:dyDescent="0.3">
      <c r="A197" s="53">
        <v>1670</v>
      </c>
      <c r="B197" s="54">
        <f>273.16+'[1]Measured values'!H839</f>
        <v>299.24600000000004</v>
      </c>
      <c r="C197" s="37">
        <f t="shared" si="6"/>
        <v>3.3417322203137213E-3</v>
      </c>
      <c r="D197" s="55">
        <v>2.6586399999999999E-3</v>
      </c>
      <c r="E197" s="37">
        <f t="shared" si="8"/>
        <v>1.2696466093600799E-3</v>
      </c>
      <c r="F197" s="37">
        <f t="shared" si="7"/>
        <v>-6.6690166775796245</v>
      </c>
    </row>
    <row r="198" spans="1:6" x14ac:dyDescent="0.3">
      <c r="A198" s="53">
        <v>1672</v>
      </c>
      <c r="B198" s="54">
        <f>273.16+'[1]Measured values'!H840</f>
        <v>299.25140000000005</v>
      </c>
      <c r="C198" s="37">
        <f t="shared" si="6"/>
        <v>3.3416719186610318E-3</v>
      </c>
      <c r="D198" s="55">
        <v>2.6538199999999999E-3</v>
      </c>
      <c r="E198" s="37">
        <f t="shared" si="8"/>
        <v>1.2706214689265625E-3</v>
      </c>
      <c r="F198" s="37">
        <f t="shared" si="7"/>
        <v>-6.6682491525906888</v>
      </c>
    </row>
    <row r="199" spans="1:6" x14ac:dyDescent="0.3">
      <c r="A199" s="53">
        <v>1674</v>
      </c>
      <c r="B199" s="54">
        <f>273.16+'[1]Measured values'!H841</f>
        <v>299.25690000000003</v>
      </c>
      <c r="C199" s="37">
        <f t="shared" si="6"/>
        <v>3.3416105025481447E-3</v>
      </c>
      <c r="D199" s="55">
        <v>2.6496499999999999E-3</v>
      </c>
      <c r="E199" s="37">
        <f t="shared" si="8"/>
        <v>1.2719744611396466E-3</v>
      </c>
      <c r="F199" s="37">
        <f t="shared" si="7"/>
        <v>-6.66718489198617</v>
      </c>
    </row>
    <row r="200" spans="1:6" x14ac:dyDescent="0.3">
      <c r="A200" s="53">
        <v>1676</v>
      </c>
      <c r="B200" s="54">
        <f>273.16+'[1]Measured values'!H842</f>
        <v>299.26190000000003</v>
      </c>
      <c r="C200" s="37">
        <f t="shared" si="6"/>
        <v>3.3415546716772161E-3</v>
      </c>
      <c r="D200" s="55">
        <v>2.65008E-3</v>
      </c>
      <c r="E200" s="37">
        <f t="shared" si="8"/>
        <v>1.2752418074202358E-3</v>
      </c>
      <c r="F200" s="37">
        <f t="shared" si="7"/>
        <v>-6.6646194654749653</v>
      </c>
    </row>
    <row r="201" spans="1:6" x14ac:dyDescent="0.3">
      <c r="A201" s="53">
        <v>1678</v>
      </c>
      <c r="B201" s="54">
        <f>273.16+'[1]Measured values'!H843</f>
        <v>299.26730000000003</v>
      </c>
      <c r="C201" s="37">
        <f t="shared" ref="C201:C264" si="9">1/B201</f>
        <v>3.3414943764320387E-3</v>
      </c>
      <c r="D201" s="55">
        <v>2.6472700000000002E-3</v>
      </c>
      <c r="E201" s="37">
        <f t="shared" si="8"/>
        <v>1.2772084720413003E-3</v>
      </c>
      <c r="F201" s="37">
        <f t="shared" ref="F201:F264" si="10">LN(E201)</f>
        <v>-6.6630784638530542</v>
      </c>
    </row>
    <row r="202" spans="1:6" x14ac:dyDescent="0.3">
      <c r="A202" s="53">
        <v>1680</v>
      </c>
      <c r="B202" s="54">
        <f>273.16+'[1]Measured values'!H844</f>
        <v>299.27280000000002</v>
      </c>
      <c r="C202" s="37">
        <f t="shared" si="9"/>
        <v>3.3414329668449653E-3</v>
      </c>
      <c r="D202" s="55">
        <v>2.64482E-3</v>
      </c>
      <c r="E202" s="37">
        <f t="shared" ref="E202:E265" si="11">D202/($B$3-B202)</f>
        <v>1.2794214396284745E-3</v>
      </c>
      <c r="F202" s="37">
        <f t="shared" si="10"/>
        <v>-6.6613473035237893</v>
      </c>
    </row>
    <row r="203" spans="1:6" x14ac:dyDescent="0.3">
      <c r="A203" s="53">
        <v>1682</v>
      </c>
      <c r="B203" s="54">
        <f>273.16+'[1]Measured values'!H845</f>
        <v>299.27760000000001</v>
      </c>
      <c r="C203" s="37">
        <f t="shared" si="9"/>
        <v>3.3413793748680153E-3</v>
      </c>
      <c r="D203" s="55">
        <v>2.6431599999999999E-3</v>
      </c>
      <c r="E203" s="37">
        <f t="shared" si="11"/>
        <v>1.2815942591155778E-3</v>
      </c>
      <c r="F203" s="37">
        <f t="shared" si="10"/>
        <v>-6.6596504611268337</v>
      </c>
    </row>
    <row r="204" spans="1:6" x14ac:dyDescent="0.3">
      <c r="A204" s="53">
        <v>1684</v>
      </c>
      <c r="B204" s="54">
        <f>273.16+'[1]Measured values'!H846</f>
        <v>299.28300000000002</v>
      </c>
      <c r="C204" s="37">
        <f t="shared" si="9"/>
        <v>3.3413190859487509E-3</v>
      </c>
      <c r="D204" s="55">
        <v>2.6378700000000001E-3</v>
      </c>
      <c r="E204" s="37">
        <f t="shared" si="11"/>
        <v>1.2823869713174424E-3</v>
      </c>
      <c r="F204" s="37">
        <f t="shared" si="10"/>
        <v>-6.659032116329521</v>
      </c>
    </row>
    <row r="205" spans="1:6" x14ac:dyDescent="0.3">
      <c r="A205" s="53">
        <v>1686</v>
      </c>
      <c r="B205" s="54">
        <f>273.16+'[1]Measured values'!H847</f>
        <v>299.28830000000005</v>
      </c>
      <c r="C205" s="37">
        <f t="shared" si="9"/>
        <v>3.3412599156064566E-3</v>
      </c>
      <c r="D205" s="55">
        <v>2.6382599999999999E-3</v>
      </c>
      <c r="E205" s="37">
        <f t="shared" si="11"/>
        <v>1.2858897499634558E-3</v>
      </c>
      <c r="F205" s="37">
        <f t="shared" si="10"/>
        <v>-6.6563043878189143</v>
      </c>
    </row>
    <row r="206" spans="1:6" x14ac:dyDescent="0.3">
      <c r="A206" s="53">
        <v>1688</v>
      </c>
      <c r="B206" s="54">
        <f>273.16+'[1]Measured values'!H848</f>
        <v>299.2937</v>
      </c>
      <c r="C206" s="37">
        <f t="shared" si="9"/>
        <v>3.3411996309979128E-3</v>
      </c>
      <c r="D206" s="55">
        <v>2.6356000000000001E-3</v>
      </c>
      <c r="E206" s="37">
        <f t="shared" si="11"/>
        <v>1.287983189170679E-3</v>
      </c>
      <c r="F206" s="37">
        <f t="shared" si="10"/>
        <v>-6.6546777032712709</v>
      </c>
    </row>
    <row r="207" spans="1:6" x14ac:dyDescent="0.3">
      <c r="A207" s="53">
        <v>1690</v>
      </c>
      <c r="B207" s="54">
        <f>273.16+'[1]Measured values'!H849</f>
        <v>299.29850000000005</v>
      </c>
      <c r="C207" s="37">
        <f t="shared" si="9"/>
        <v>3.3411460465054112E-3</v>
      </c>
      <c r="D207" s="55">
        <v>2.6359999999999999E-3</v>
      </c>
      <c r="E207" s="37">
        <f t="shared" si="11"/>
        <v>1.291207445505765E-3</v>
      </c>
      <c r="F207" s="37">
        <f t="shared" si="10"/>
        <v>-6.6521774941193623</v>
      </c>
    </row>
    <row r="208" spans="1:6" x14ac:dyDescent="0.3">
      <c r="A208" s="53">
        <v>1692</v>
      </c>
      <c r="B208" s="54">
        <f>273.16+'[1]Measured values'!H850</f>
        <v>299.30420000000004</v>
      </c>
      <c r="C208" s="37">
        <f t="shared" si="9"/>
        <v>3.3410824171528496E-3</v>
      </c>
      <c r="D208" s="55">
        <v>2.6294000000000001E-3</v>
      </c>
      <c r="E208" s="37">
        <f t="shared" si="11"/>
        <v>1.2915807053738122E-3</v>
      </c>
      <c r="F208" s="37">
        <f t="shared" si="10"/>
        <v>-6.6518884577378703</v>
      </c>
    </row>
    <row r="209" spans="1:6" x14ac:dyDescent="0.3">
      <c r="A209" s="53">
        <v>1694</v>
      </c>
      <c r="B209" s="54">
        <f>273.16+'[1]Measured values'!H851</f>
        <v>299.30900000000003</v>
      </c>
      <c r="C209" s="37">
        <f t="shared" si="9"/>
        <v>3.3410288364198867E-3</v>
      </c>
      <c r="D209" s="55">
        <v>2.6325799999999998E-3</v>
      </c>
      <c r="E209" s="37">
        <f t="shared" si="11"/>
        <v>1.2961989167897549E-3</v>
      </c>
      <c r="F209" s="37">
        <f t="shared" si="10"/>
        <v>-6.6483192076524187</v>
      </c>
    </row>
    <row r="210" spans="1:6" x14ac:dyDescent="0.3">
      <c r="A210" s="53">
        <v>1696</v>
      </c>
      <c r="B210" s="54">
        <f>273.16+'[1]Measured values'!H852</f>
        <v>299.31420000000003</v>
      </c>
      <c r="C210" s="37">
        <f t="shared" si="9"/>
        <v>3.3409707925651367E-3</v>
      </c>
      <c r="D210" s="55">
        <v>2.6313999999999999E-3</v>
      </c>
      <c r="E210" s="37">
        <f t="shared" si="11"/>
        <v>1.2989436272090014E-3</v>
      </c>
      <c r="F210" s="37">
        <f t="shared" si="10"/>
        <v>-6.6462039393030983</v>
      </c>
    </row>
    <row r="211" spans="1:6" x14ac:dyDescent="0.3">
      <c r="A211" s="53">
        <v>1698</v>
      </c>
      <c r="B211" s="54">
        <f>273.16+'[1]Measured values'!H853</f>
        <v>299.31990000000002</v>
      </c>
      <c r="C211" s="37">
        <f t="shared" si="9"/>
        <v>3.340907169887468E-3</v>
      </c>
      <c r="D211" s="55">
        <v>2.6277900000000001E-3</v>
      </c>
      <c r="E211" s="37">
        <f t="shared" si="11"/>
        <v>1.300821741497937E-3</v>
      </c>
      <c r="F211" s="37">
        <f t="shared" si="10"/>
        <v>-6.6447591053667256</v>
      </c>
    </row>
    <row r="212" spans="1:6" x14ac:dyDescent="0.3">
      <c r="A212" s="53">
        <v>1700</v>
      </c>
      <c r="B212" s="54">
        <f>273.16+'[1]Measured values'!H854</f>
        <v>299.32510000000002</v>
      </c>
      <c r="C212" s="37">
        <f t="shared" si="9"/>
        <v>3.3408491302600414E-3</v>
      </c>
      <c r="D212" s="55">
        <v>2.6302399999999998E-3</v>
      </c>
      <c r="E212" s="37">
        <f t="shared" si="11"/>
        <v>1.3053948086753609E-3</v>
      </c>
      <c r="F212" s="37">
        <f t="shared" si="10"/>
        <v>-6.6412497485786632</v>
      </c>
    </row>
    <row r="213" spans="1:6" x14ac:dyDescent="0.3">
      <c r="A213" s="53">
        <v>1702</v>
      </c>
      <c r="B213" s="54">
        <f>273.16+'[1]Measured values'!H855</f>
        <v>299.33010000000002</v>
      </c>
      <c r="C213" s="37">
        <f t="shared" si="9"/>
        <v>3.3407933248276733E-3</v>
      </c>
      <c r="D213" s="55">
        <v>2.62781E-3</v>
      </c>
      <c r="E213" s="37">
        <f t="shared" si="11"/>
        <v>1.3074332056321105E-3</v>
      </c>
      <c r="F213" s="37">
        <f t="shared" si="10"/>
        <v>-6.6396894488887233</v>
      </c>
    </row>
    <row r="214" spans="1:6" x14ac:dyDescent="0.3">
      <c r="A214" s="53">
        <v>1704</v>
      </c>
      <c r="B214" s="54">
        <f>273.16+'[1]Measured values'!H856</f>
        <v>299.3356</v>
      </c>
      <c r="C214" s="37">
        <f t="shared" si="9"/>
        <v>3.3407319410053466E-3</v>
      </c>
      <c r="D214" s="55">
        <v>2.62467E-3</v>
      </c>
      <c r="E214" s="37">
        <f t="shared" si="11"/>
        <v>1.3094542007583104E-3</v>
      </c>
      <c r="F214" s="37">
        <f t="shared" si="10"/>
        <v>-6.6381448692304161</v>
      </c>
    </row>
    <row r="215" spans="1:6" x14ac:dyDescent="0.3">
      <c r="A215" s="53">
        <v>1706</v>
      </c>
      <c r="B215" s="54">
        <f>273.16+'[1]Measured values'!H857</f>
        <v>299.34059999999999</v>
      </c>
      <c r="C215" s="37">
        <f t="shared" si="9"/>
        <v>3.340676139487928E-3</v>
      </c>
      <c r="D215" s="55">
        <v>2.6228900000000001E-3</v>
      </c>
      <c r="E215" s="37">
        <f t="shared" si="11"/>
        <v>1.3118385515654455E-3</v>
      </c>
      <c r="F215" s="37">
        <f t="shared" si="10"/>
        <v>-6.6363256512414175</v>
      </c>
    </row>
    <row r="216" spans="1:6" x14ac:dyDescent="0.3">
      <c r="A216" s="53">
        <v>1708</v>
      </c>
      <c r="B216" s="54">
        <f>273.16+'[1]Measured values'!H858</f>
        <v>299.34540000000004</v>
      </c>
      <c r="C216" s="37">
        <f t="shared" si="9"/>
        <v>3.3406225717849676E-3</v>
      </c>
      <c r="D216" s="55">
        <v>2.6207600000000002E-3</v>
      </c>
      <c r="E216" s="37">
        <f t="shared" si="11"/>
        <v>1.3139276045322429E-3</v>
      </c>
      <c r="F216" s="37">
        <f t="shared" si="10"/>
        <v>-6.634734455922886</v>
      </c>
    </row>
    <row r="217" spans="1:6" x14ac:dyDescent="0.3">
      <c r="A217" s="53">
        <v>1710</v>
      </c>
      <c r="B217" s="54">
        <f>273.16+'[1]Measured values'!H859</f>
        <v>299.35110000000003</v>
      </c>
      <c r="C217" s="37">
        <f t="shared" si="9"/>
        <v>3.3405589623689371E-3</v>
      </c>
      <c r="D217" s="55">
        <v>2.6165899999999998E-3</v>
      </c>
      <c r="E217" s="37">
        <f t="shared" si="11"/>
        <v>1.3155965609130667E-3</v>
      </c>
      <c r="F217" s="37">
        <f t="shared" si="10"/>
        <v>-6.6334650577352861</v>
      </c>
    </row>
    <row r="218" spans="1:6" x14ac:dyDescent="0.3">
      <c r="A218" s="53">
        <v>1712</v>
      </c>
      <c r="B218" s="54">
        <f>273.16+'[1]Measured values'!H860</f>
        <v>299.35630000000003</v>
      </c>
      <c r="C218" s="37">
        <f t="shared" si="9"/>
        <v>3.3405009348391862E-3</v>
      </c>
      <c r="D218" s="55">
        <v>2.6145700000000001E-3</v>
      </c>
      <c r="E218" s="37">
        <f t="shared" si="11"/>
        <v>1.3180269193930542E-3</v>
      </c>
      <c r="F218" s="37">
        <f t="shared" si="10"/>
        <v>-6.6316194186847115</v>
      </c>
    </row>
    <row r="219" spans="1:6" x14ac:dyDescent="0.3">
      <c r="A219" s="53">
        <v>1714</v>
      </c>
      <c r="B219" s="54">
        <f>273.16+'[1]Measured values'!H861</f>
        <v>299.36170000000004</v>
      </c>
      <c r="C219" s="37">
        <f t="shared" si="9"/>
        <v>3.3404406776150718E-3</v>
      </c>
      <c r="D219" s="55">
        <v>2.6145700000000001E-3</v>
      </c>
      <c r="E219" s="37">
        <f t="shared" si="11"/>
        <v>1.3216246272051827E-3</v>
      </c>
      <c r="F219" s="37">
        <f t="shared" si="10"/>
        <v>-6.6288935209846906</v>
      </c>
    </row>
    <row r="220" spans="1:6" x14ac:dyDescent="0.3">
      <c r="A220" s="53">
        <v>1716</v>
      </c>
      <c r="B220" s="54">
        <f>273.16+'[1]Measured values'!H862</f>
        <v>299.36700000000002</v>
      </c>
      <c r="C220" s="37">
        <f t="shared" si="9"/>
        <v>3.3403815383793137E-3</v>
      </c>
      <c r="D220" s="55">
        <v>2.6186299999999998E-3</v>
      </c>
      <c r="E220" s="37">
        <f t="shared" si="11"/>
        <v>1.3272326406487493E-3</v>
      </c>
      <c r="F220" s="37">
        <f t="shared" si="10"/>
        <v>-6.6246592257732564</v>
      </c>
    </row>
    <row r="221" spans="1:6" x14ac:dyDescent="0.3">
      <c r="A221" s="53">
        <v>1718</v>
      </c>
      <c r="B221" s="54">
        <f>273.16+'[1]Measured values'!H863</f>
        <v>299.37220000000002</v>
      </c>
      <c r="C221" s="37">
        <f t="shared" si="9"/>
        <v>3.3403235170132695E-3</v>
      </c>
      <c r="D221" s="55">
        <v>2.6186600000000001E-3</v>
      </c>
      <c r="E221" s="37">
        <f t="shared" si="11"/>
        <v>1.3307551580445092E-3</v>
      </c>
      <c r="F221" s="37">
        <f t="shared" si="10"/>
        <v>-6.6220087098757032</v>
      </c>
    </row>
    <row r="222" spans="1:6" x14ac:dyDescent="0.3">
      <c r="A222" s="53">
        <v>1720</v>
      </c>
      <c r="B222" s="54">
        <f>273.16+'[1]Measured values'!H864</f>
        <v>299.37720000000002</v>
      </c>
      <c r="C222" s="37">
        <f t="shared" si="9"/>
        <v>3.3402677291390257E-3</v>
      </c>
      <c r="D222" s="55">
        <v>2.61984E-3</v>
      </c>
      <c r="E222" s="37">
        <f t="shared" si="11"/>
        <v>1.3347462808233029E-3</v>
      </c>
      <c r="F222" s="37">
        <f t="shared" si="10"/>
        <v>-6.6190140570098102</v>
      </c>
    </row>
    <row r="223" spans="1:6" x14ac:dyDescent="0.3">
      <c r="A223" s="53">
        <v>1722</v>
      </c>
      <c r="B223" s="54">
        <f>273.16+'[1]Measured values'!H865</f>
        <v>299.38250000000005</v>
      </c>
      <c r="C223" s="37">
        <f t="shared" si="9"/>
        <v>3.3402085960268211E-3</v>
      </c>
      <c r="D223" s="55">
        <v>2.6192799999999999E-3</v>
      </c>
      <c r="E223" s="37">
        <f t="shared" si="11"/>
        <v>1.3380740740740864E-3</v>
      </c>
      <c r="F223" s="37">
        <f t="shared" si="10"/>
        <v>-6.6165239570192051</v>
      </c>
    </row>
    <row r="224" spans="1:6" x14ac:dyDescent="0.3">
      <c r="A224" s="53">
        <v>1724</v>
      </c>
      <c r="B224" s="54">
        <f>273.16+'[1]Measured values'!H866</f>
        <v>299.38750000000005</v>
      </c>
      <c r="C224" s="37">
        <f t="shared" si="9"/>
        <v>3.3401528119911482E-3</v>
      </c>
      <c r="D224" s="55">
        <v>2.6207399999999999E-3</v>
      </c>
      <c r="E224" s="37">
        <f t="shared" si="11"/>
        <v>1.3422483994878455E-3</v>
      </c>
      <c r="F224" s="37">
        <f t="shared" si="10"/>
        <v>-6.6134091610721812</v>
      </c>
    </row>
    <row r="225" spans="1:6" x14ac:dyDescent="0.3">
      <c r="A225" s="53">
        <v>1726</v>
      </c>
      <c r="B225" s="54">
        <f>273.16+'[1]Measured values'!H867</f>
        <v>299.39290000000005</v>
      </c>
      <c r="C225" s="37">
        <f t="shared" si="9"/>
        <v>3.3400925673254104E-3</v>
      </c>
      <c r="D225" s="55">
        <v>2.6160599999999999E-3</v>
      </c>
      <c r="E225" s="37">
        <f t="shared" si="11"/>
        <v>1.3435673565815982E-3</v>
      </c>
      <c r="F225" s="37">
        <f t="shared" si="10"/>
        <v>-6.6124269960098161</v>
      </c>
    </row>
    <row r="226" spans="1:6" x14ac:dyDescent="0.3">
      <c r="A226" s="53">
        <v>1728</v>
      </c>
      <c r="B226" s="54">
        <f>273.16+'[1]Measured values'!H868</f>
        <v>299.39800000000002</v>
      </c>
      <c r="C226" s="37">
        <f t="shared" si="9"/>
        <v>3.3400356715809721E-3</v>
      </c>
      <c r="D226" s="55">
        <v>2.6178E-3</v>
      </c>
      <c r="E226" s="37">
        <f t="shared" si="11"/>
        <v>1.3479917610710558E-3</v>
      </c>
      <c r="F226" s="37">
        <f t="shared" si="10"/>
        <v>-6.6091393784757919</v>
      </c>
    </row>
    <row r="227" spans="1:6" x14ac:dyDescent="0.3">
      <c r="A227" s="53">
        <v>1730</v>
      </c>
      <c r="B227" s="54">
        <f>273.16+'[1]Measured values'!H869</f>
        <v>299.40340000000003</v>
      </c>
      <c r="C227" s="37">
        <f t="shared" si="9"/>
        <v>3.339975431140728E-3</v>
      </c>
      <c r="D227" s="55">
        <v>2.6133100000000002E-3</v>
      </c>
      <c r="E227" s="37">
        <f t="shared" si="11"/>
        <v>1.3494319942166696E-3</v>
      </c>
      <c r="F227" s="37">
        <f t="shared" si="10"/>
        <v>-6.6080715200945113</v>
      </c>
    </row>
    <row r="228" spans="1:6" x14ac:dyDescent="0.3">
      <c r="A228" s="53">
        <v>1732</v>
      </c>
      <c r="B228" s="54">
        <f>273.16+'[1]Measured values'!H870</f>
        <v>299.40860000000004</v>
      </c>
      <c r="C228" s="37">
        <f t="shared" si="9"/>
        <v>3.3399174238816116E-3</v>
      </c>
      <c r="D228" s="55">
        <v>2.6109599999999998E-3</v>
      </c>
      <c r="E228" s="37">
        <f t="shared" si="11"/>
        <v>1.3518484001242646E-3</v>
      </c>
      <c r="F228" s="37">
        <f t="shared" si="10"/>
        <v>-6.6062824377340155</v>
      </c>
    </row>
    <row r="229" spans="1:6" x14ac:dyDescent="0.3">
      <c r="A229" s="53">
        <v>1734</v>
      </c>
      <c r="B229" s="54">
        <f>273.16+'[1]Measured values'!H871</f>
        <v>299.4135</v>
      </c>
      <c r="C229" s="37">
        <f t="shared" si="9"/>
        <v>3.3398627650389847E-3</v>
      </c>
      <c r="D229" s="55">
        <v>2.6125499999999999E-3</v>
      </c>
      <c r="E229" s="37">
        <f t="shared" si="11"/>
        <v>1.3561121204256194E-3</v>
      </c>
      <c r="F229" s="37">
        <f t="shared" si="10"/>
        <v>-6.6031334082024626</v>
      </c>
    </row>
    <row r="230" spans="1:6" x14ac:dyDescent="0.3">
      <c r="A230" s="53">
        <v>1736</v>
      </c>
      <c r="B230" s="54">
        <f>273.16+'[1]Measured values'!H872</f>
        <v>299.41910000000001</v>
      </c>
      <c r="C230" s="37">
        <f t="shared" si="9"/>
        <v>3.3398002999808626E-3</v>
      </c>
      <c r="D230" s="55">
        <v>2.6105500000000001E-3</v>
      </c>
      <c r="E230" s="37">
        <f t="shared" si="11"/>
        <v>1.3590244156384905E-3</v>
      </c>
      <c r="F230" s="37">
        <f t="shared" si="10"/>
        <v>-6.6009881780889446</v>
      </c>
    </row>
    <row r="231" spans="1:6" x14ac:dyDescent="0.3">
      <c r="A231" s="53">
        <v>1738</v>
      </c>
      <c r="B231" s="54">
        <f>273.16+'[1]Measured values'!H873</f>
        <v>299.42410000000001</v>
      </c>
      <c r="C231" s="37">
        <f t="shared" si="9"/>
        <v>3.3397445295819542E-3</v>
      </c>
      <c r="D231" s="55">
        <v>2.6111099999999998E-3</v>
      </c>
      <c r="E231" s="37">
        <f t="shared" si="11"/>
        <v>1.3628634062320423E-3</v>
      </c>
      <c r="F231" s="37">
        <f t="shared" si="10"/>
        <v>-6.5981673468200697</v>
      </c>
    </row>
    <row r="232" spans="1:6" x14ac:dyDescent="0.3">
      <c r="A232" s="53">
        <v>1740</v>
      </c>
      <c r="B232" s="54">
        <f>273.16+'[1]Measured values'!H874</f>
        <v>299.42900000000003</v>
      </c>
      <c r="C232" s="37">
        <f t="shared" si="9"/>
        <v>3.3396898763980772E-3</v>
      </c>
      <c r="D232" s="55">
        <v>2.6117599999999999E-3</v>
      </c>
      <c r="E232" s="37">
        <f t="shared" si="11"/>
        <v>1.3666980638409199E-3</v>
      </c>
      <c r="F232" s="37">
        <f t="shared" si="10"/>
        <v>-6.5953576206617361</v>
      </c>
    </row>
    <row r="233" spans="1:6" x14ac:dyDescent="0.3">
      <c r="A233" s="53">
        <v>1742</v>
      </c>
      <c r="B233" s="54">
        <f>273.16+'[1]Measured values'!H875</f>
        <v>299.43440000000004</v>
      </c>
      <c r="C233" s="37">
        <f t="shared" si="9"/>
        <v>3.3396296484305074E-3</v>
      </c>
      <c r="D233" s="55">
        <v>2.6068599999999999E-3</v>
      </c>
      <c r="E233" s="37">
        <f t="shared" si="11"/>
        <v>1.367999580184724E-3</v>
      </c>
      <c r="F233" s="37">
        <f t="shared" si="10"/>
        <v>-6.5944057666643374</v>
      </c>
    </row>
    <row r="234" spans="1:6" x14ac:dyDescent="0.3">
      <c r="A234" s="53">
        <v>1744</v>
      </c>
      <c r="B234" s="54">
        <f>273.16+'[1]Measured values'!H876</f>
        <v>299.43940000000003</v>
      </c>
      <c r="C234" s="37">
        <f t="shared" si="9"/>
        <v>3.3395738837307311E-3</v>
      </c>
      <c r="D234" s="55">
        <v>2.6003699999999999E-3</v>
      </c>
      <c r="E234" s="37">
        <f t="shared" si="11"/>
        <v>1.3681837314532272E-3</v>
      </c>
      <c r="F234" s="37">
        <f t="shared" si="10"/>
        <v>-6.5942711621822481</v>
      </c>
    </row>
    <row r="235" spans="1:6" x14ac:dyDescent="0.3">
      <c r="A235" s="53">
        <v>1746</v>
      </c>
      <c r="B235" s="54">
        <f>273.16+'[1]Measured values'!H877</f>
        <v>299.44450000000001</v>
      </c>
      <c r="C235" s="37">
        <f t="shared" si="9"/>
        <v>3.3395170056554719E-3</v>
      </c>
      <c r="D235" s="55">
        <v>2.5960699999999998E-3</v>
      </c>
      <c r="E235" s="37">
        <f t="shared" si="11"/>
        <v>1.3695964125560343E-3</v>
      </c>
      <c r="F235" s="37">
        <f t="shared" si="10"/>
        <v>-6.5932391719172347</v>
      </c>
    </row>
    <row r="236" spans="1:6" x14ac:dyDescent="0.3">
      <c r="A236" s="53">
        <v>1748</v>
      </c>
      <c r="B236" s="54">
        <f>273.16+'[1]Measured values'!H878</f>
        <v>299.4495</v>
      </c>
      <c r="C236" s="37">
        <f t="shared" si="9"/>
        <v>3.3394612447173897E-3</v>
      </c>
      <c r="D236" s="55">
        <v>2.5905799999999999E-3</v>
      </c>
      <c r="E236" s="37">
        <f t="shared" si="11"/>
        <v>1.3703147315524764E-3</v>
      </c>
      <c r="F236" s="37">
        <f t="shared" si="10"/>
        <v>-6.5927148344660411</v>
      </c>
    </row>
    <row r="237" spans="1:6" x14ac:dyDescent="0.3">
      <c r="A237" s="53">
        <v>1750</v>
      </c>
      <c r="B237" s="54">
        <f>273.16+'[1]Measured values'!H879</f>
        <v>299.4547</v>
      </c>
      <c r="C237" s="37">
        <f t="shared" si="9"/>
        <v>3.3394032553170812E-3</v>
      </c>
      <c r="D237" s="55">
        <v>2.5863700000000002E-3</v>
      </c>
      <c r="E237" s="37">
        <f t="shared" si="11"/>
        <v>1.3718612422425928E-3</v>
      </c>
      <c r="F237" s="37">
        <f t="shared" si="10"/>
        <v>-6.5915868901846686</v>
      </c>
    </row>
    <row r="238" spans="1:6" x14ac:dyDescent="0.3">
      <c r="A238" s="53">
        <v>1752</v>
      </c>
      <c r="B238" s="54">
        <f>273.16+'[1]Measured values'!H880</f>
        <v>299.46000000000004</v>
      </c>
      <c r="C238" s="37">
        <f t="shared" si="9"/>
        <v>3.3393441528083881E-3</v>
      </c>
      <c r="D238" s="55">
        <v>2.58384E-3</v>
      </c>
      <c r="E238" s="37">
        <f t="shared" si="11"/>
        <v>1.3743829787234076E-3</v>
      </c>
      <c r="F238" s="37">
        <f t="shared" si="10"/>
        <v>-6.5897503913253725</v>
      </c>
    </row>
    <row r="239" spans="1:6" x14ac:dyDescent="0.3">
      <c r="A239" s="53">
        <v>1754</v>
      </c>
      <c r="B239" s="54">
        <f>273.16+'[1]Measured values'!H881</f>
        <v>299.46520000000004</v>
      </c>
      <c r="C239" s="37">
        <f t="shared" si="9"/>
        <v>3.3392861674745511E-3</v>
      </c>
      <c r="D239" s="55">
        <v>2.5825700000000002E-3</v>
      </c>
      <c r="E239" s="37">
        <f t="shared" si="11"/>
        <v>1.3775176018775387E-3</v>
      </c>
      <c r="F239" s="37">
        <f t="shared" si="10"/>
        <v>-6.5874722388863294</v>
      </c>
    </row>
    <row r="240" spans="1:6" x14ac:dyDescent="0.3">
      <c r="A240" s="53">
        <v>1756</v>
      </c>
      <c r="B240" s="54">
        <f>273.16+'[1]Measured values'!H882</f>
        <v>299.47060000000005</v>
      </c>
      <c r="C240" s="37">
        <f t="shared" si="9"/>
        <v>3.339225954066943E-3</v>
      </c>
      <c r="D240" s="55">
        <v>2.5806100000000001E-3</v>
      </c>
      <c r="E240" s="37">
        <f t="shared" si="11"/>
        <v>1.380448272172901E-3</v>
      </c>
      <c r="F240" s="37">
        <f t="shared" si="10"/>
        <v>-6.5853469976525609</v>
      </c>
    </row>
    <row r="241" spans="1:6" x14ac:dyDescent="0.3">
      <c r="A241" s="53">
        <v>1758</v>
      </c>
      <c r="B241" s="54">
        <f>273.16+'[1]Measured values'!H883</f>
        <v>299.47550000000001</v>
      </c>
      <c r="C241" s="37">
        <f t="shared" si="9"/>
        <v>3.3391713178540479E-3</v>
      </c>
      <c r="D241" s="55">
        <v>2.5817700000000002E-3</v>
      </c>
      <c r="E241" s="37">
        <f t="shared" si="11"/>
        <v>1.3846983105390031E-3</v>
      </c>
      <c r="F241" s="37">
        <f t="shared" si="10"/>
        <v>-6.5822729893960643</v>
      </c>
    </row>
    <row r="242" spans="1:6" x14ac:dyDescent="0.3">
      <c r="A242" s="53">
        <v>1760</v>
      </c>
      <c r="B242" s="54">
        <f>273.16+'[1]Measured values'!H884</f>
        <v>299.48070000000001</v>
      </c>
      <c r="C242" s="37">
        <f t="shared" si="9"/>
        <v>3.3391133385223151E-3</v>
      </c>
      <c r="D242" s="55">
        <v>2.5778400000000001E-3</v>
      </c>
      <c r="E242" s="37">
        <f t="shared" si="11"/>
        <v>1.3864572688646124E-3</v>
      </c>
      <c r="F242" s="37">
        <f t="shared" si="10"/>
        <v>-6.5810035128102626</v>
      </c>
    </row>
    <row r="243" spans="1:6" x14ac:dyDescent="0.3">
      <c r="A243" s="53">
        <v>1762</v>
      </c>
      <c r="B243" s="54">
        <f>273.16+'[1]Measured values'!H885</f>
        <v>299.48570000000001</v>
      </c>
      <c r="C243" s="37">
        <f t="shared" si="9"/>
        <v>3.3390575910636133E-3</v>
      </c>
      <c r="D243" s="55">
        <v>2.5771700000000002E-3</v>
      </c>
      <c r="E243" s="37">
        <f t="shared" si="11"/>
        <v>1.3898344388717941E-3</v>
      </c>
      <c r="F243" s="37">
        <f t="shared" si="10"/>
        <v>-6.5785706476588723</v>
      </c>
    </row>
    <row r="244" spans="1:6" x14ac:dyDescent="0.3">
      <c r="A244" s="53">
        <v>1764</v>
      </c>
      <c r="B244" s="54">
        <f>273.16+'[1]Measured values'!H886</f>
        <v>299.49100000000004</v>
      </c>
      <c r="C244" s="37">
        <f t="shared" si="9"/>
        <v>3.3389985007896729E-3</v>
      </c>
      <c r="D244" s="55">
        <v>2.5741000000000002E-3</v>
      </c>
      <c r="E244" s="37">
        <f t="shared" si="11"/>
        <v>1.3921579232017386E-3</v>
      </c>
      <c r="F244" s="37">
        <f t="shared" si="10"/>
        <v>-6.5769002729289774</v>
      </c>
    </row>
    <row r="245" spans="1:6" x14ac:dyDescent="0.3">
      <c r="A245" s="53">
        <v>1766</v>
      </c>
      <c r="B245" s="54">
        <f>273.16+'[1]Measured values'!H887</f>
        <v>299.49600000000004</v>
      </c>
      <c r="C245" s="37">
        <f t="shared" si="9"/>
        <v>3.3389427571653709E-3</v>
      </c>
      <c r="D245" s="55">
        <v>2.5746300000000001E-3</v>
      </c>
      <c r="E245" s="37">
        <f t="shared" si="11"/>
        <v>1.3962201735357963E-3</v>
      </c>
      <c r="F245" s="37">
        <f t="shared" si="10"/>
        <v>-6.5739865696455242</v>
      </c>
    </row>
    <row r="246" spans="1:6" x14ac:dyDescent="0.3">
      <c r="A246" s="53">
        <v>1768</v>
      </c>
      <c r="B246" s="54">
        <f>273.16+'[1]Measured values'!H888</f>
        <v>299.50080000000003</v>
      </c>
      <c r="C246" s="37">
        <f t="shared" si="9"/>
        <v>3.3388892450370747E-3</v>
      </c>
      <c r="D246" s="55">
        <v>2.5748099999999999E-3</v>
      </c>
      <c r="E246" s="37">
        <f t="shared" si="11"/>
        <v>1.3999619399738977E-3</v>
      </c>
      <c r="F246" s="37">
        <f t="shared" si="10"/>
        <v>-6.5713102284633935</v>
      </c>
    </row>
    <row r="247" spans="1:6" x14ac:dyDescent="0.3">
      <c r="A247" s="53">
        <v>1770</v>
      </c>
      <c r="B247" s="54">
        <f>273.16+'[1]Measured values'!H889</f>
        <v>299.50620000000004</v>
      </c>
      <c r="C247" s="37">
        <f t="shared" si="9"/>
        <v>3.3388290459429549E-3</v>
      </c>
      <c r="D247" s="55">
        <v>2.5687499999999999E-3</v>
      </c>
      <c r="E247" s="37">
        <f t="shared" si="11"/>
        <v>1.4007798015050739E-3</v>
      </c>
      <c r="F247" s="37">
        <f t="shared" si="10"/>
        <v>-6.5707261963533909</v>
      </c>
    </row>
    <row r="248" spans="1:6" x14ac:dyDescent="0.3">
      <c r="A248" s="53">
        <v>1772</v>
      </c>
      <c r="B248" s="54">
        <f>273.16+'[1]Measured values'!H890</f>
        <v>299.51150000000001</v>
      </c>
      <c r="C248" s="37">
        <f t="shared" si="9"/>
        <v>3.3387699637576519E-3</v>
      </c>
      <c r="D248" s="55">
        <v>2.5707899999999999E-3</v>
      </c>
      <c r="E248" s="37">
        <f t="shared" si="11"/>
        <v>1.4059557013945706E-3</v>
      </c>
      <c r="F248" s="37">
        <f t="shared" si="10"/>
        <v>-6.5670379929217564</v>
      </c>
    </row>
    <row r="249" spans="1:6" x14ac:dyDescent="0.3">
      <c r="A249" s="53">
        <v>1774</v>
      </c>
      <c r="B249" s="54">
        <f>273.16+'[1]Measured values'!H891</f>
        <v>299.5163</v>
      </c>
      <c r="C249" s="37">
        <f t="shared" si="9"/>
        <v>3.3387164571677735E-3</v>
      </c>
      <c r="D249" s="55">
        <v>2.57311E-3</v>
      </c>
      <c r="E249" s="37">
        <f t="shared" si="11"/>
        <v>1.4109283325108059E-3</v>
      </c>
      <c r="F249" s="37">
        <f t="shared" si="10"/>
        <v>-6.5635073993852533</v>
      </c>
    </row>
    <row r="250" spans="1:6" x14ac:dyDescent="0.3">
      <c r="A250" s="53">
        <v>1776</v>
      </c>
      <c r="B250" s="54">
        <f>273.16+'[1]Measured values'!H892</f>
        <v>299.52110000000005</v>
      </c>
      <c r="C250" s="37">
        <f t="shared" si="9"/>
        <v>3.3386629522928432E-3</v>
      </c>
      <c r="D250" s="55">
        <v>2.5689799999999998E-3</v>
      </c>
      <c r="E250" s="37">
        <f t="shared" si="11"/>
        <v>1.4123811094617742E-3</v>
      </c>
      <c r="F250" s="37">
        <f t="shared" si="10"/>
        <v>-6.5624782687787455</v>
      </c>
    </row>
    <row r="251" spans="1:6" x14ac:dyDescent="0.3">
      <c r="A251" s="53">
        <v>1778</v>
      </c>
      <c r="B251" s="54">
        <f>273.16+'[1]Measured values'!H893</f>
        <v>299.52640000000002</v>
      </c>
      <c r="C251" s="37">
        <f t="shared" si="9"/>
        <v>3.3386038759855557E-3</v>
      </c>
      <c r="D251" s="55">
        <v>2.5650099999999999E-3</v>
      </c>
      <c r="E251" s="37">
        <f t="shared" si="11"/>
        <v>1.4143195853550884E-3</v>
      </c>
      <c r="F251" s="37">
        <f t="shared" si="10"/>
        <v>-6.5611067219427133</v>
      </c>
    </row>
    <row r="252" spans="1:6" x14ac:dyDescent="0.3">
      <c r="A252" s="53">
        <v>1780</v>
      </c>
      <c r="B252" s="54">
        <f>273.16+'[1]Measured values'!H894</f>
        <v>299.53140000000002</v>
      </c>
      <c r="C252" s="37">
        <f t="shared" si="9"/>
        <v>3.3385481455366615E-3</v>
      </c>
      <c r="D252" s="55">
        <v>2.56157E-3</v>
      </c>
      <c r="E252" s="37">
        <f t="shared" si="11"/>
        <v>1.416327546168297E-3</v>
      </c>
      <c r="F252" s="37">
        <f t="shared" si="10"/>
        <v>-6.5596879925450091</v>
      </c>
    </row>
    <row r="253" spans="1:6" x14ac:dyDescent="0.3">
      <c r="A253" s="53">
        <v>1782</v>
      </c>
      <c r="B253" s="54">
        <f>273.16+'[1]Measured values'!H895</f>
        <v>299.53660000000002</v>
      </c>
      <c r="C253" s="37">
        <f t="shared" si="9"/>
        <v>3.3384901878434885E-3</v>
      </c>
      <c r="D253" s="55">
        <v>2.5563000000000001E-3</v>
      </c>
      <c r="E253" s="37">
        <f t="shared" si="11"/>
        <v>1.417489187091042E-3</v>
      </c>
      <c r="F253" s="37">
        <f t="shared" si="10"/>
        <v>-6.558868150545929</v>
      </c>
    </row>
    <row r="254" spans="1:6" x14ac:dyDescent="0.3">
      <c r="A254" s="53">
        <v>1784</v>
      </c>
      <c r="B254" s="54">
        <f>273.16+'[1]Measured values'!H896</f>
        <v>299.54170000000005</v>
      </c>
      <c r="C254" s="37">
        <f t="shared" si="9"/>
        <v>3.338433346675938E-3</v>
      </c>
      <c r="D254" s="55">
        <v>2.5514600000000002E-3</v>
      </c>
      <c r="E254" s="37">
        <f t="shared" si="11"/>
        <v>1.4188177723405571E-3</v>
      </c>
      <c r="F254" s="37">
        <f t="shared" si="10"/>
        <v>-6.5579313088248528</v>
      </c>
    </row>
    <row r="255" spans="1:6" x14ac:dyDescent="0.3">
      <c r="A255" s="53">
        <v>1786</v>
      </c>
      <c r="B255" s="54">
        <f>273.16+'[1]Measured values'!H897</f>
        <v>299.54690000000005</v>
      </c>
      <c r="C255" s="37">
        <f t="shared" si="9"/>
        <v>3.338375392968513E-3</v>
      </c>
      <c r="D255" s="55">
        <v>2.5468000000000001E-3</v>
      </c>
      <c r="E255" s="37">
        <f t="shared" si="11"/>
        <v>1.4203335006413623E-3</v>
      </c>
      <c r="F255" s="37">
        <f t="shared" si="10"/>
        <v>-6.5568635753375748</v>
      </c>
    </row>
    <row r="256" spans="1:6" x14ac:dyDescent="0.3">
      <c r="A256" s="53">
        <v>1788</v>
      </c>
      <c r="B256" s="54">
        <f>273.16+'[1]Measured values'!H898</f>
        <v>299.55170000000004</v>
      </c>
      <c r="C256" s="37">
        <f t="shared" si="9"/>
        <v>3.3383218990244417E-3</v>
      </c>
      <c r="D256" s="55">
        <v>2.5444600000000001E-3</v>
      </c>
      <c r="E256" s="37">
        <f t="shared" si="11"/>
        <v>1.4228373315439305E-3</v>
      </c>
      <c r="F256" s="37">
        <f t="shared" si="10"/>
        <v>-6.5551022801515817</v>
      </c>
    </row>
    <row r="257" spans="1:6" x14ac:dyDescent="0.3">
      <c r="A257" s="53">
        <v>1790</v>
      </c>
      <c r="B257" s="54">
        <f>273.16+'[1]Measured values'!H899</f>
        <v>299.55680000000001</v>
      </c>
      <c r="C257" s="37">
        <f t="shared" si="9"/>
        <v>3.338265063587273E-3</v>
      </c>
      <c r="D257" s="55">
        <v>2.5408900000000001E-3</v>
      </c>
      <c r="E257" s="37">
        <f t="shared" si="11"/>
        <v>1.4249046657693856E-3</v>
      </c>
      <c r="F257" s="37">
        <f t="shared" si="10"/>
        <v>-6.5536503687139751</v>
      </c>
    </row>
    <row r="258" spans="1:6" x14ac:dyDescent="0.3">
      <c r="A258" s="53">
        <v>1792</v>
      </c>
      <c r="B258" s="54">
        <f>273.16+'[1]Measured values'!H900</f>
        <v>299.56200000000001</v>
      </c>
      <c r="C258" s="37">
        <f t="shared" si="9"/>
        <v>3.3382071157222878E-3</v>
      </c>
      <c r="D258" s="55">
        <v>2.5402599999999999E-3</v>
      </c>
      <c r="E258" s="37">
        <f t="shared" si="11"/>
        <v>1.4287176602924474E-3</v>
      </c>
      <c r="F258" s="37">
        <f t="shared" si="10"/>
        <v>-6.5509779780773441</v>
      </c>
    </row>
    <row r="259" spans="1:6" x14ac:dyDescent="0.3">
      <c r="A259" s="53">
        <v>1794</v>
      </c>
      <c r="B259" s="54">
        <f>273.16+'[1]Measured values'!H901</f>
        <v>299.56700000000001</v>
      </c>
      <c r="C259" s="37">
        <f t="shared" si="9"/>
        <v>3.3381513985185282E-3</v>
      </c>
      <c r="D259" s="55">
        <v>2.5388699999999999E-3</v>
      </c>
      <c r="E259" s="37">
        <f t="shared" si="11"/>
        <v>1.4319627749576789E-3</v>
      </c>
      <c r="F259" s="37">
        <f t="shared" si="10"/>
        <v>-6.5487092059228482</v>
      </c>
    </row>
    <row r="260" spans="1:6" x14ac:dyDescent="0.3">
      <c r="A260" s="53">
        <v>1796</v>
      </c>
      <c r="B260" s="54">
        <f>273.16+'[1]Measured values'!H902</f>
        <v>299.57190000000003</v>
      </c>
      <c r="C260" s="37">
        <f t="shared" si="9"/>
        <v>3.3380967974633133E-3</v>
      </c>
      <c r="D260" s="55">
        <v>2.5383099999999998E-3</v>
      </c>
      <c r="E260" s="37">
        <f t="shared" si="11"/>
        <v>1.4356145014422228E-3</v>
      </c>
      <c r="F260" s="37">
        <f t="shared" si="10"/>
        <v>-6.5461622974307341</v>
      </c>
    </row>
    <row r="261" spans="1:6" x14ac:dyDescent="0.3">
      <c r="A261" s="53">
        <v>1798</v>
      </c>
      <c r="B261" s="54">
        <f>273.16+'[1]Measured values'!H903</f>
        <v>299.57710000000003</v>
      </c>
      <c r="C261" s="37">
        <f t="shared" si="9"/>
        <v>3.3380388554398849E-3</v>
      </c>
      <c r="D261" s="55">
        <v>2.5349499999999998E-3</v>
      </c>
      <c r="E261" s="37">
        <f t="shared" si="11"/>
        <v>1.4379431618356101E-3</v>
      </c>
      <c r="F261" s="37">
        <f t="shared" si="10"/>
        <v>-6.544541546308948</v>
      </c>
    </row>
    <row r="262" spans="1:6" x14ac:dyDescent="0.3">
      <c r="A262" s="53">
        <v>1800</v>
      </c>
      <c r="B262" s="54">
        <f>273.16+'[1]Measured values'!H904</f>
        <v>299.58210000000003</v>
      </c>
      <c r="C262" s="37">
        <f t="shared" si="9"/>
        <v>3.3379831438527198E-3</v>
      </c>
      <c r="D262" s="55">
        <v>2.5348699999999998E-3</v>
      </c>
      <c r="E262" s="37">
        <f t="shared" si="11"/>
        <v>1.441987598839519E-3</v>
      </c>
      <c r="F262" s="37">
        <f t="shared" si="10"/>
        <v>-6.5417328401289536</v>
      </c>
    </row>
    <row r="263" spans="1:6" x14ac:dyDescent="0.3">
      <c r="A263" s="53">
        <v>1802</v>
      </c>
      <c r="B263" s="54">
        <f>273.16+'[1]Measured values'!H905</f>
        <v>299.58700000000005</v>
      </c>
      <c r="C263" s="37">
        <f t="shared" si="9"/>
        <v>3.3379285483014945E-3</v>
      </c>
      <c r="D263" s="55">
        <v>2.5341600000000001E-3</v>
      </c>
      <c r="E263" s="37">
        <f t="shared" si="11"/>
        <v>1.4456132344552314E-3</v>
      </c>
      <c r="F263" s="37">
        <f t="shared" si="10"/>
        <v>-6.5392216637369946</v>
      </c>
    </row>
    <row r="264" spans="1:6" x14ac:dyDescent="0.3">
      <c r="A264" s="53">
        <v>1804</v>
      </c>
      <c r="B264" s="54">
        <f>273.16+'[1]Measured values'!H906</f>
        <v>299.59200000000004</v>
      </c>
      <c r="C264" s="37">
        <f t="shared" si="9"/>
        <v>3.3378728403962716E-3</v>
      </c>
      <c r="D264" s="55">
        <v>2.5285300000000002E-3</v>
      </c>
      <c r="E264" s="37">
        <f t="shared" si="11"/>
        <v>1.4465274599542413E-3</v>
      </c>
      <c r="F264" s="37">
        <f t="shared" si="10"/>
        <v>-6.5385894500060182</v>
      </c>
    </row>
    <row r="265" spans="1:6" x14ac:dyDescent="0.3">
      <c r="A265" s="53">
        <v>1806</v>
      </c>
      <c r="B265" s="54">
        <f>273.16+'[1]Measured values'!H907</f>
        <v>299.59680000000003</v>
      </c>
      <c r="C265" s="37">
        <f t="shared" ref="C265:C328" si="12">1/B265</f>
        <v>3.337819362556609E-3</v>
      </c>
      <c r="D265" s="55">
        <v>2.5265499999999998E-3</v>
      </c>
      <c r="E265" s="37">
        <f t="shared" si="11"/>
        <v>1.4493747131711779E-3</v>
      </c>
      <c r="F265" s="37">
        <f t="shared" ref="F265:F328" si="13">LN(E265)</f>
        <v>-6.5366230478527791</v>
      </c>
    </row>
    <row r="266" spans="1:6" x14ac:dyDescent="0.3">
      <c r="A266" s="53">
        <v>1808</v>
      </c>
      <c r="B266" s="54">
        <f>273.16+'[1]Measured values'!H908</f>
        <v>299.6019</v>
      </c>
      <c r="C266" s="37">
        <f t="shared" si="12"/>
        <v>3.3377625442295258E-3</v>
      </c>
      <c r="D266" s="55">
        <v>2.5245300000000001E-3</v>
      </c>
      <c r="E266" s="37">
        <f t="shared" ref="E266:E329" si="14">D266/($B$3-B266)</f>
        <v>1.452465335711383E-3</v>
      </c>
      <c r="F266" s="37">
        <f t="shared" si="13"/>
        <v>-6.534492934781932</v>
      </c>
    </row>
    <row r="267" spans="1:6" x14ac:dyDescent="0.3">
      <c r="A267" s="53">
        <v>1810</v>
      </c>
      <c r="B267" s="54">
        <f>273.16+'[1]Measured values'!H909</f>
        <v>299.6069</v>
      </c>
      <c r="C267" s="37">
        <f t="shared" si="12"/>
        <v>3.3377068418651238E-3</v>
      </c>
      <c r="D267" s="55">
        <v>2.5206E-3</v>
      </c>
      <c r="E267" s="37">
        <f t="shared" si="14"/>
        <v>1.4543880907044878E-3</v>
      </c>
      <c r="F267" s="37">
        <f t="shared" si="13"/>
        <v>-6.5331700230340957</v>
      </c>
    </row>
    <row r="268" spans="1:6" x14ac:dyDescent="0.3">
      <c r="A268" s="53">
        <v>1812</v>
      </c>
      <c r="B268" s="54">
        <f>273.16+'[1]Measured values'!H910</f>
        <v>299.61170000000004</v>
      </c>
      <c r="C268" s="37">
        <f t="shared" si="12"/>
        <v>3.3376533693443874E-3</v>
      </c>
      <c r="D268" s="55">
        <v>2.5144500000000001E-3</v>
      </c>
      <c r="E268" s="37">
        <f t="shared" si="14"/>
        <v>1.4548689463634869E-3</v>
      </c>
      <c r="F268" s="37">
        <f t="shared" si="13"/>
        <v>-6.5328394536431817</v>
      </c>
    </row>
    <row r="269" spans="1:6" x14ac:dyDescent="0.3">
      <c r="A269" s="53">
        <v>1814</v>
      </c>
      <c r="B269" s="54">
        <f>273.16+'[1]Measured values'!H911</f>
        <v>299.61650000000003</v>
      </c>
      <c r="C269" s="37">
        <f t="shared" si="12"/>
        <v>3.3375998985369628E-3</v>
      </c>
      <c r="D269" s="55">
        <v>2.5081700000000001E-3</v>
      </c>
      <c r="E269" s="37">
        <f t="shared" si="14"/>
        <v>1.4552770525094274E-3</v>
      </c>
      <c r="F269" s="37">
        <f t="shared" si="13"/>
        <v>-6.5325589823893182</v>
      </c>
    </row>
    <row r="270" spans="1:6" x14ac:dyDescent="0.3">
      <c r="A270" s="53">
        <v>1816</v>
      </c>
      <c r="B270" s="54">
        <f>273.16+'[1]Measured values'!H912</f>
        <v>299.62180000000001</v>
      </c>
      <c r="C270" s="37">
        <f t="shared" si="12"/>
        <v>3.3375408598439764E-3</v>
      </c>
      <c r="D270" s="55">
        <v>2.5003299999999998E-3</v>
      </c>
      <c r="E270" s="37">
        <f t="shared" si="14"/>
        <v>1.4552031195436878E-3</v>
      </c>
      <c r="F270" s="37">
        <f t="shared" si="13"/>
        <v>-6.5326097870410491</v>
      </c>
    </row>
    <row r="271" spans="1:6" x14ac:dyDescent="0.3">
      <c r="A271" s="53">
        <v>1818</v>
      </c>
      <c r="B271" s="54">
        <f>273.16+'[1]Measured values'!H913</f>
        <v>299.6268</v>
      </c>
      <c r="C271" s="37">
        <f t="shared" si="12"/>
        <v>3.3374851648784419E-3</v>
      </c>
      <c r="D271" s="55">
        <v>2.49702E-3</v>
      </c>
      <c r="E271" s="37">
        <f t="shared" si="14"/>
        <v>1.4575180947933445E-3</v>
      </c>
      <c r="F271" s="37">
        <f t="shared" si="13"/>
        <v>-6.5310202248641396</v>
      </c>
    </row>
    <row r="272" spans="1:6" x14ac:dyDescent="0.3">
      <c r="A272" s="53">
        <v>1820</v>
      </c>
      <c r="B272" s="54">
        <f>273.16+'[1]Measured values'!H914</f>
        <v>299.63160000000005</v>
      </c>
      <c r="C272" s="37">
        <f t="shared" si="12"/>
        <v>3.3374316994602702E-3</v>
      </c>
      <c r="D272" s="55">
        <v>2.4944400000000001E-3</v>
      </c>
      <c r="E272" s="37">
        <f t="shared" si="14"/>
        <v>1.4601030203699511E-3</v>
      </c>
      <c r="F272" s="37">
        <f t="shared" si="13"/>
        <v>-6.5292482838540389</v>
      </c>
    </row>
    <row r="273" spans="1:6" x14ac:dyDescent="0.3">
      <c r="A273" s="53">
        <v>1822</v>
      </c>
      <c r="B273" s="54">
        <f>273.16+'[1]Measured values'!H915</f>
        <v>299.63650000000001</v>
      </c>
      <c r="C273" s="37">
        <f t="shared" si="12"/>
        <v>3.3373771219460911E-3</v>
      </c>
      <c r="D273" s="55">
        <v>2.4924399999999998E-3</v>
      </c>
      <c r="E273" s="37">
        <f t="shared" si="14"/>
        <v>1.4631288523627656E-3</v>
      </c>
      <c r="F273" s="37">
        <f t="shared" si="13"/>
        <v>-6.5271780867535671</v>
      </c>
    </row>
    <row r="274" spans="1:6" x14ac:dyDescent="0.3">
      <c r="A274" s="53">
        <v>1824</v>
      </c>
      <c r="B274" s="54">
        <f>273.16+'[1]Measured values'!H916</f>
        <v>299.64150000000001</v>
      </c>
      <c r="C274" s="37">
        <f t="shared" si="12"/>
        <v>3.3373214324451052E-3</v>
      </c>
      <c r="D274" s="55">
        <v>2.4871699999999999E-3</v>
      </c>
      <c r="E274" s="37">
        <f t="shared" si="14"/>
        <v>1.4643332352075153E-3</v>
      </c>
      <c r="F274" s="37">
        <f t="shared" si="13"/>
        <v>-6.5263552696671807</v>
      </c>
    </row>
    <row r="275" spans="1:6" x14ac:dyDescent="0.3">
      <c r="A275" s="53">
        <v>1826</v>
      </c>
      <c r="B275" s="54">
        <f>273.16+'[1]Measured values'!H917</f>
        <v>299.64670000000001</v>
      </c>
      <c r="C275" s="37">
        <f t="shared" si="12"/>
        <v>3.337263517335582E-3</v>
      </c>
      <c r="D275" s="55">
        <v>2.48307E-3</v>
      </c>
      <c r="E275" s="37">
        <f t="shared" si="14"/>
        <v>1.4664087875745394E-3</v>
      </c>
      <c r="F275" s="37">
        <f t="shared" si="13"/>
        <v>-6.5249388688390724</v>
      </c>
    </row>
    <row r="276" spans="1:6" x14ac:dyDescent="0.3">
      <c r="A276" s="53">
        <v>1828</v>
      </c>
      <c r="B276" s="54">
        <f>273.16+'[1]Measured values'!H918</f>
        <v>299.65140000000002</v>
      </c>
      <c r="C276" s="37">
        <f t="shared" si="12"/>
        <v>3.3372111727160291E-3</v>
      </c>
      <c r="D276" s="55">
        <v>2.4841400000000001E-3</v>
      </c>
      <c r="E276" s="37">
        <f t="shared" si="14"/>
        <v>1.4711240080540022E-3</v>
      </c>
      <c r="F276" s="37">
        <f t="shared" si="13"/>
        <v>-6.5217285390438429</v>
      </c>
    </row>
    <row r="277" spans="1:6" x14ac:dyDescent="0.3">
      <c r="A277" s="53">
        <v>1830</v>
      </c>
      <c r="B277" s="54">
        <f>273.16+'[1]Measured values'!H919</f>
        <v>299.65600000000001</v>
      </c>
      <c r="C277" s="37">
        <f t="shared" si="12"/>
        <v>3.3371599434017674E-3</v>
      </c>
      <c r="D277" s="55">
        <v>2.4820300000000001E-3</v>
      </c>
      <c r="E277" s="37">
        <f t="shared" si="14"/>
        <v>1.473889548693564E-3</v>
      </c>
      <c r="F277" s="37">
        <f t="shared" si="13"/>
        <v>-6.5198504210663284</v>
      </c>
    </row>
    <row r="278" spans="1:6" x14ac:dyDescent="0.3">
      <c r="A278" s="53">
        <v>1832</v>
      </c>
      <c r="B278" s="54">
        <f>273.16+'[1]Measured values'!H920</f>
        <v>299.661</v>
      </c>
      <c r="C278" s="37">
        <f t="shared" si="12"/>
        <v>3.337104261148431E-3</v>
      </c>
      <c r="D278" s="55">
        <v>2.4755699999999999E-3</v>
      </c>
      <c r="E278" s="37">
        <f t="shared" si="14"/>
        <v>1.4744312090529809E-3</v>
      </c>
      <c r="F278" s="37">
        <f t="shared" si="13"/>
        <v>-6.5194829845422744</v>
      </c>
    </row>
    <row r="279" spans="1:6" x14ac:dyDescent="0.3">
      <c r="A279" s="53">
        <v>1834</v>
      </c>
      <c r="B279" s="54">
        <f>273.16+'[1]Measured values'!H921</f>
        <v>299.66570000000002</v>
      </c>
      <c r="C279" s="37">
        <f t="shared" si="12"/>
        <v>3.3370519215245521E-3</v>
      </c>
      <c r="D279" s="55">
        <v>2.47269E-3</v>
      </c>
      <c r="E279" s="37">
        <f t="shared" si="14"/>
        <v>1.4768500268768892E-3</v>
      </c>
      <c r="F279" s="37">
        <f t="shared" si="13"/>
        <v>-6.5178438196019446</v>
      </c>
    </row>
    <row r="280" spans="1:6" x14ac:dyDescent="0.3">
      <c r="A280" s="53">
        <v>1836</v>
      </c>
      <c r="B280" s="54">
        <f>273.16+'[1]Measured values'!H922</f>
        <v>299.67070000000001</v>
      </c>
      <c r="C280" s="37">
        <f t="shared" si="12"/>
        <v>3.3369962428759299E-3</v>
      </c>
      <c r="D280" s="55">
        <v>2.4680599999999998E-3</v>
      </c>
      <c r="E280" s="37">
        <f t="shared" si="14"/>
        <v>1.4784999700473065E-3</v>
      </c>
      <c r="F280" s="37">
        <f t="shared" si="13"/>
        <v>-6.5167272389305815</v>
      </c>
    </row>
    <row r="281" spans="1:6" x14ac:dyDescent="0.3">
      <c r="A281" s="53">
        <v>1838</v>
      </c>
      <c r="B281" s="54">
        <f>273.16+'[1]Measured values'!H923</f>
        <v>299.67570000000001</v>
      </c>
      <c r="C281" s="37">
        <f t="shared" si="12"/>
        <v>3.3369405660852716E-3</v>
      </c>
      <c r="D281" s="55">
        <v>2.4635299999999998E-3</v>
      </c>
      <c r="E281" s="37">
        <f t="shared" si="14"/>
        <v>1.4802199122754083E-3</v>
      </c>
      <c r="F281" s="37">
        <f t="shared" si="13"/>
        <v>-6.5155646128691451</v>
      </c>
    </row>
    <row r="282" spans="1:6" x14ac:dyDescent="0.3">
      <c r="A282" s="53">
        <v>1840</v>
      </c>
      <c r="B282" s="54">
        <f>273.16+'[1]Measured values'!H924</f>
        <v>299.68050000000005</v>
      </c>
      <c r="C282" s="37">
        <f t="shared" si="12"/>
        <v>3.3368871181141241E-3</v>
      </c>
      <c r="D282" s="55">
        <v>2.4613999999999999E-3</v>
      </c>
      <c r="E282" s="37">
        <f t="shared" si="14"/>
        <v>1.4832178366978185E-3</v>
      </c>
      <c r="F282" s="37">
        <f t="shared" si="13"/>
        <v>-6.5135413374039182</v>
      </c>
    </row>
    <row r="283" spans="1:6" x14ac:dyDescent="0.3">
      <c r="A283" s="53">
        <v>1842</v>
      </c>
      <c r="B283" s="54">
        <f>273.16+'[1]Measured values'!H925</f>
        <v>299.685</v>
      </c>
      <c r="C283" s="37">
        <f t="shared" si="12"/>
        <v>3.3368370121961391E-3</v>
      </c>
      <c r="D283" s="55">
        <v>2.45721E-3</v>
      </c>
      <c r="E283" s="37">
        <f t="shared" si="14"/>
        <v>1.4847190332326018E-3</v>
      </c>
      <c r="F283" s="37">
        <f t="shared" si="13"/>
        <v>-6.5125297278390288</v>
      </c>
    </row>
    <row r="284" spans="1:6" x14ac:dyDescent="0.3">
      <c r="A284" s="53">
        <v>1844</v>
      </c>
      <c r="B284" s="54">
        <f>273.16+'[1]Measured values'!H926</f>
        <v>299.6902</v>
      </c>
      <c r="C284" s="37">
        <f t="shared" si="12"/>
        <v>3.3367791138982856E-3</v>
      </c>
      <c r="D284" s="55">
        <v>2.4493200000000001E-3</v>
      </c>
      <c r="E284" s="37">
        <f t="shared" si="14"/>
        <v>1.4846163171293243E-3</v>
      </c>
      <c r="F284" s="37">
        <f t="shared" si="13"/>
        <v>-6.5125989124148331</v>
      </c>
    </row>
    <row r="285" spans="1:6" x14ac:dyDescent="0.3">
      <c r="A285" s="53">
        <v>1846</v>
      </c>
      <c r="B285" s="54">
        <f>273.16+'[1]Measured values'!H927</f>
        <v>299.69480000000004</v>
      </c>
      <c r="C285" s="37">
        <f t="shared" si="12"/>
        <v>3.336727897848077E-3</v>
      </c>
      <c r="D285" s="55">
        <v>2.4463800000000002E-3</v>
      </c>
      <c r="E285" s="37">
        <f t="shared" si="14"/>
        <v>1.4869803063457436E-3</v>
      </c>
      <c r="F285" s="37">
        <f t="shared" si="13"/>
        <v>-6.5110078554749782</v>
      </c>
    </row>
    <row r="286" spans="1:6" x14ac:dyDescent="0.3">
      <c r="A286" s="53">
        <v>1848</v>
      </c>
      <c r="B286" s="54">
        <f>273.16+'[1]Measured values'!H928</f>
        <v>299.69970000000001</v>
      </c>
      <c r="C286" s="37">
        <f t="shared" si="12"/>
        <v>3.3366733433500264E-3</v>
      </c>
      <c r="D286" s="55">
        <v>2.4400300000000002E-3</v>
      </c>
      <c r="E286" s="37">
        <f t="shared" si="14"/>
        <v>1.4875510577333191E-3</v>
      </c>
      <c r="F286" s="37">
        <f t="shared" si="13"/>
        <v>-6.5106240966069615</v>
      </c>
    </row>
    <row r="287" spans="1:6" x14ac:dyDescent="0.3">
      <c r="A287" s="53">
        <v>1850</v>
      </c>
      <c r="B287" s="54">
        <f>273.16+'[1]Measured values'!H929</f>
        <v>299.70450000000005</v>
      </c>
      <c r="C287" s="37">
        <f t="shared" si="12"/>
        <v>3.3366199039387124E-3</v>
      </c>
      <c r="D287" s="55">
        <v>2.43225E-3</v>
      </c>
      <c r="E287" s="37">
        <f t="shared" si="14"/>
        <v>1.4871598899419327E-3</v>
      </c>
      <c r="F287" s="37">
        <f t="shared" si="13"/>
        <v>-6.5108870921050261</v>
      </c>
    </row>
    <row r="288" spans="1:6" x14ac:dyDescent="0.3">
      <c r="A288" s="53">
        <v>1852</v>
      </c>
      <c r="B288" s="54">
        <f>273.16+'[1]Measured values'!H930</f>
        <v>299.70930000000004</v>
      </c>
      <c r="C288" s="37">
        <f t="shared" si="12"/>
        <v>3.3365664662391185E-3</v>
      </c>
      <c r="D288" s="55">
        <v>2.4278500000000001E-3</v>
      </c>
      <c r="E288" s="37">
        <f t="shared" si="14"/>
        <v>1.4888391488317989E-3</v>
      </c>
      <c r="F288" s="37">
        <f t="shared" si="13"/>
        <v>-6.5097585574205645</v>
      </c>
    </row>
    <row r="289" spans="1:6" x14ac:dyDescent="0.3">
      <c r="A289" s="53">
        <v>1854</v>
      </c>
      <c r="B289" s="54">
        <f>273.16+'[1]Measured values'!H931</f>
        <v>299.71420000000001</v>
      </c>
      <c r="C289" s="37">
        <f t="shared" si="12"/>
        <v>3.3365119170196138E-3</v>
      </c>
      <c r="D289" s="55">
        <v>2.4247100000000001E-3</v>
      </c>
      <c r="E289" s="37">
        <f t="shared" si="14"/>
        <v>1.4913950055357118E-3</v>
      </c>
      <c r="F289" s="37">
        <f t="shared" si="13"/>
        <v>-6.508043351703078</v>
      </c>
    </row>
    <row r="290" spans="1:6" x14ac:dyDescent="0.3">
      <c r="A290" s="53">
        <v>1856</v>
      </c>
      <c r="B290" s="54">
        <f>273.16+'[1]Measured values'!H932</f>
        <v>299.71900000000005</v>
      </c>
      <c r="C290" s="37">
        <f t="shared" si="12"/>
        <v>3.336458482778869E-3</v>
      </c>
      <c r="D290" s="55">
        <v>2.42144E-3</v>
      </c>
      <c r="E290" s="37">
        <f t="shared" si="14"/>
        <v>1.4937939543491847E-3</v>
      </c>
      <c r="F290" s="37">
        <f t="shared" si="13"/>
        <v>-6.5064361172116447</v>
      </c>
    </row>
    <row r="291" spans="1:6" x14ac:dyDescent="0.3">
      <c r="A291" s="53">
        <v>1858</v>
      </c>
      <c r="B291" s="54">
        <f>273.16+'[1]Measured values'!H933</f>
        <v>299.72300000000001</v>
      </c>
      <c r="C291" s="37">
        <f t="shared" si="12"/>
        <v>3.336413955552293E-3</v>
      </c>
      <c r="D291" s="55">
        <v>2.4175500000000001E-3</v>
      </c>
      <c r="E291" s="37">
        <f t="shared" si="14"/>
        <v>1.4950834879406136E-3</v>
      </c>
      <c r="F291" s="37">
        <f t="shared" si="13"/>
        <v>-6.5055732289224188</v>
      </c>
    </row>
    <row r="292" spans="1:6" x14ac:dyDescent="0.3">
      <c r="A292" s="53">
        <v>1860</v>
      </c>
      <c r="B292" s="54">
        <f>273.16+'[1]Measured values'!H934</f>
        <v>299.72810000000004</v>
      </c>
      <c r="C292" s="37">
        <f t="shared" si="12"/>
        <v>3.3363571850620606E-3</v>
      </c>
      <c r="D292" s="55">
        <v>2.4072799999999999E-3</v>
      </c>
      <c r="E292" s="37">
        <f t="shared" si="14"/>
        <v>1.4934425212482243E-3</v>
      </c>
      <c r="F292" s="37">
        <f t="shared" si="13"/>
        <v>-6.5066714069889704</v>
      </c>
    </row>
    <row r="293" spans="1:6" x14ac:dyDescent="0.3">
      <c r="A293" s="53">
        <v>1862</v>
      </c>
      <c r="B293" s="54">
        <f>273.16+'[1]Measured values'!H935</f>
        <v>299.73330000000004</v>
      </c>
      <c r="C293" s="37">
        <f t="shared" si="12"/>
        <v>3.3362993034140678E-3</v>
      </c>
      <c r="D293" s="55">
        <v>2.4044399999999999E-3</v>
      </c>
      <c r="E293" s="37">
        <f t="shared" si="14"/>
        <v>1.4965083711956282E-3</v>
      </c>
      <c r="F293" s="37">
        <f t="shared" si="13"/>
        <v>-6.5046206368377657</v>
      </c>
    </row>
    <row r="294" spans="1:6" x14ac:dyDescent="0.3">
      <c r="A294" s="53">
        <v>1864</v>
      </c>
      <c r="B294" s="54">
        <f>273.16+'[1]Measured values'!H936</f>
        <v>299.73770000000002</v>
      </c>
      <c r="C294" s="37">
        <f t="shared" si="12"/>
        <v>3.336250328203626E-3</v>
      </c>
      <c r="D294" s="55">
        <v>2.4041399999999999E-3</v>
      </c>
      <c r="E294" s="37">
        <f t="shared" si="14"/>
        <v>1.5004306309679704E-3</v>
      </c>
      <c r="F294" s="37">
        <f t="shared" si="13"/>
        <v>-6.5020031247636689</v>
      </c>
    </row>
    <row r="295" spans="1:6" x14ac:dyDescent="0.3">
      <c r="A295" s="53">
        <v>1866</v>
      </c>
      <c r="B295" s="54">
        <f>273.16+'[1]Measured values'!H937</f>
        <v>299.7423</v>
      </c>
      <c r="C295" s="37">
        <f t="shared" si="12"/>
        <v>3.3361991283846156E-3</v>
      </c>
      <c r="D295" s="55">
        <v>2.39806E-3</v>
      </c>
      <c r="E295" s="37">
        <f t="shared" si="14"/>
        <v>1.5009451085935736E-3</v>
      </c>
      <c r="F295" s="37">
        <f t="shared" si="13"/>
        <v>-6.5016602968905302</v>
      </c>
    </row>
    <row r="296" spans="1:6" x14ac:dyDescent="0.3">
      <c r="A296" s="53">
        <v>1868</v>
      </c>
      <c r="B296" s="54">
        <f>273.16+'[1]Measured values'!H938</f>
        <v>299.74700000000001</v>
      </c>
      <c r="C296" s="37">
        <f t="shared" si="12"/>
        <v>3.3361468171491291E-3</v>
      </c>
      <c r="D296" s="55">
        <v>2.3925499999999998E-3</v>
      </c>
      <c r="E296" s="37">
        <f t="shared" si="14"/>
        <v>1.5019146264908809E-3</v>
      </c>
      <c r="F296" s="37">
        <f t="shared" si="13"/>
        <v>-6.5010145671418726</v>
      </c>
    </row>
    <row r="297" spans="1:6" x14ac:dyDescent="0.3">
      <c r="A297" s="53">
        <v>1870</v>
      </c>
      <c r="B297" s="54">
        <f>273.16+'[1]Measured values'!H939</f>
        <v>299.75140000000005</v>
      </c>
      <c r="C297" s="37">
        <f t="shared" si="12"/>
        <v>3.3360978464153958E-3</v>
      </c>
      <c r="D297" s="55">
        <v>2.3839299999999998E-3</v>
      </c>
      <c r="E297" s="37">
        <f t="shared" si="14"/>
        <v>1.5006483696336534E-3</v>
      </c>
      <c r="F297" s="37">
        <f t="shared" si="13"/>
        <v>-6.5018580178431105</v>
      </c>
    </row>
    <row r="298" spans="1:6" x14ac:dyDescent="0.3">
      <c r="A298" s="53">
        <v>1872</v>
      </c>
      <c r="B298" s="54">
        <f>273.16+'[1]Measured values'!H940</f>
        <v>299.75600000000003</v>
      </c>
      <c r="C298" s="37">
        <f t="shared" si="12"/>
        <v>3.336046651276371E-3</v>
      </c>
      <c r="D298" s="55">
        <v>2.37462E-3</v>
      </c>
      <c r="E298" s="37">
        <f t="shared" si="14"/>
        <v>1.499128787878785E-3</v>
      </c>
      <c r="F298" s="37">
        <f t="shared" si="13"/>
        <v>-6.5028711476891337</v>
      </c>
    </row>
    <row r="299" spans="1:6" x14ac:dyDescent="0.3">
      <c r="A299" s="53">
        <v>1874</v>
      </c>
      <c r="B299" s="54">
        <f>273.16+'[1]Measured values'!H941</f>
        <v>299.76090000000005</v>
      </c>
      <c r="C299" s="37">
        <f t="shared" si="12"/>
        <v>3.3359921190522176E-3</v>
      </c>
      <c r="D299" s="55">
        <v>2.3672699999999999E-3</v>
      </c>
      <c r="E299" s="37">
        <f t="shared" si="14"/>
        <v>1.4991260844785168E-3</v>
      </c>
      <c r="F299" s="37">
        <f t="shared" si="13"/>
        <v>-6.502872951004985</v>
      </c>
    </row>
    <row r="300" spans="1:6" x14ac:dyDescent="0.3">
      <c r="A300" s="53">
        <v>1876</v>
      </c>
      <c r="B300" s="54">
        <f>273.16+'[1]Measured values'!H942</f>
        <v>299.76570000000004</v>
      </c>
      <c r="C300" s="37">
        <f t="shared" si="12"/>
        <v>3.3359387014591725E-3</v>
      </c>
      <c r="D300" s="55">
        <v>2.3621100000000002E-3</v>
      </c>
      <c r="E300" s="37">
        <f t="shared" si="14"/>
        <v>1.5004192339452514E-3</v>
      </c>
      <c r="F300" s="37">
        <f t="shared" si="13"/>
        <v>-6.5020107206269957</v>
      </c>
    </row>
    <row r="301" spans="1:6" x14ac:dyDescent="0.3">
      <c r="A301" s="53">
        <v>1878</v>
      </c>
      <c r="B301" s="54">
        <f>273.16+'[1]Measured values'!H943</f>
        <v>299.77010000000001</v>
      </c>
      <c r="C301" s="37">
        <f t="shared" si="12"/>
        <v>3.3358897368349944E-3</v>
      </c>
      <c r="D301" s="55">
        <v>2.3546800000000001E-3</v>
      </c>
      <c r="E301" s="37">
        <f t="shared" si="14"/>
        <v>1.4998917128479347E-3</v>
      </c>
      <c r="F301" s="37">
        <f t="shared" si="13"/>
        <v>-6.5023623649146103</v>
      </c>
    </row>
    <row r="302" spans="1:6" x14ac:dyDescent="0.3">
      <c r="A302" s="53">
        <v>1880</v>
      </c>
      <c r="B302" s="54">
        <f>273.16+'[1]Measured values'!H944</f>
        <v>299.77470000000005</v>
      </c>
      <c r="C302" s="37">
        <f t="shared" si="12"/>
        <v>3.335838548082943E-3</v>
      </c>
      <c r="D302" s="55">
        <v>2.34935E-3</v>
      </c>
      <c r="E302" s="37">
        <f t="shared" si="14"/>
        <v>1.5008943972401655E-3</v>
      </c>
      <c r="F302" s="37">
        <f t="shared" si="13"/>
        <v>-6.5016940837424357</v>
      </c>
    </row>
    <row r="303" spans="1:6" x14ac:dyDescent="0.3">
      <c r="A303" s="53">
        <v>1882</v>
      </c>
      <c r="B303" s="54">
        <f>273.16+'[1]Measured values'!H945</f>
        <v>299.77960000000002</v>
      </c>
      <c r="C303" s="37">
        <f t="shared" si="12"/>
        <v>3.3357840226619822E-3</v>
      </c>
      <c r="D303" s="55">
        <v>2.3426599999999999E-3</v>
      </c>
      <c r="E303" s="37">
        <f t="shared" si="14"/>
        <v>1.5013201743142633E-3</v>
      </c>
      <c r="F303" s="37">
        <f t="shared" si="13"/>
        <v>-6.5014104417396377</v>
      </c>
    </row>
    <row r="304" spans="1:6" x14ac:dyDescent="0.3">
      <c r="A304" s="53">
        <v>1884</v>
      </c>
      <c r="B304" s="54">
        <f>273.16+'[1]Measured values'!H946</f>
        <v>299.7842</v>
      </c>
      <c r="C304" s="37">
        <f t="shared" si="12"/>
        <v>3.3357328371541929E-3</v>
      </c>
      <c r="D304" s="55">
        <v>2.33869E-3</v>
      </c>
      <c r="E304" s="37">
        <f t="shared" si="14"/>
        <v>1.5032073531301901E-3</v>
      </c>
      <c r="F304" s="37">
        <f t="shared" si="13"/>
        <v>-6.5001542182257115</v>
      </c>
    </row>
    <row r="305" spans="1:6" x14ac:dyDescent="0.3">
      <c r="A305" s="53">
        <v>1886</v>
      </c>
      <c r="B305" s="54">
        <f>273.16+'[1]Measured values'!H947</f>
        <v>299.78880000000004</v>
      </c>
      <c r="C305" s="37">
        <f t="shared" si="12"/>
        <v>3.3356816532171978E-3</v>
      </c>
      <c r="D305" s="55">
        <v>2.3354600000000001E-3</v>
      </c>
      <c r="E305" s="37">
        <f t="shared" si="14"/>
        <v>1.5055827746261014E-3</v>
      </c>
      <c r="F305" s="37">
        <f t="shared" si="13"/>
        <v>-6.4985752300686235</v>
      </c>
    </row>
    <row r="306" spans="1:6" x14ac:dyDescent="0.3">
      <c r="A306" s="53">
        <v>1888</v>
      </c>
      <c r="B306" s="54">
        <f>273.16+'[1]Measured values'!H948</f>
        <v>299.7937</v>
      </c>
      <c r="C306" s="37">
        <f t="shared" si="12"/>
        <v>3.3356271329250749E-3</v>
      </c>
      <c r="D306" s="55">
        <v>2.3332000000000001E-3</v>
      </c>
      <c r="E306" s="37">
        <f t="shared" si="14"/>
        <v>1.5088921942701635E-3</v>
      </c>
      <c r="F306" s="37">
        <f t="shared" si="13"/>
        <v>-6.4963795435840588</v>
      </c>
    </row>
    <row r="307" spans="1:6" x14ac:dyDescent="0.3">
      <c r="A307" s="53">
        <v>1890</v>
      </c>
      <c r="B307" s="54">
        <f>273.16+'[1]Measured values'!H949</f>
        <v>299.79810000000003</v>
      </c>
      <c r="C307" s="37">
        <f t="shared" si="12"/>
        <v>3.3355781774467548E-3</v>
      </c>
      <c r="D307" s="55">
        <v>2.3342599999999999E-3</v>
      </c>
      <c r="E307" s="37">
        <f t="shared" si="14"/>
        <v>1.5138854659835284E-3</v>
      </c>
      <c r="F307" s="37">
        <f t="shared" si="13"/>
        <v>-6.4930757767733107</v>
      </c>
    </row>
    <row r="308" spans="1:6" x14ac:dyDescent="0.3">
      <c r="A308" s="53">
        <v>1892</v>
      </c>
      <c r="B308" s="54">
        <f>273.16+'[1]Measured values'!H950</f>
        <v>299.8023</v>
      </c>
      <c r="C308" s="37">
        <f t="shared" si="12"/>
        <v>3.3355314485579331E-3</v>
      </c>
      <c r="D308" s="55">
        <v>2.3345800000000002E-3</v>
      </c>
      <c r="E308" s="37">
        <f t="shared" si="14"/>
        <v>1.5182285231189149E-3</v>
      </c>
      <c r="F308" s="37">
        <f t="shared" si="13"/>
        <v>-6.4902110690999706</v>
      </c>
    </row>
    <row r="309" spans="1:6" x14ac:dyDescent="0.3">
      <c r="A309" s="53">
        <v>1894</v>
      </c>
      <c r="B309" s="54">
        <f>273.16+'[1]Measured values'!H951</f>
        <v>299.80710000000005</v>
      </c>
      <c r="C309" s="37">
        <f t="shared" si="12"/>
        <v>3.3354780457167288E-3</v>
      </c>
      <c r="D309" s="55">
        <v>2.3236200000000002E-3</v>
      </c>
      <c r="E309" s="37">
        <f t="shared" si="14"/>
        <v>1.515832735338264E-3</v>
      </c>
      <c r="F309" s="37">
        <f t="shared" si="13"/>
        <v>-6.4917903307394056</v>
      </c>
    </row>
    <row r="310" spans="1:6" x14ac:dyDescent="0.3">
      <c r="A310" s="56">
        <v>1896</v>
      </c>
      <c r="B310" s="57">
        <f>273.16+'[1]Measured values'!H952</f>
        <v>299.81200000000001</v>
      </c>
      <c r="C310" s="37">
        <f t="shared" si="12"/>
        <v>3.3354235320801032E-3</v>
      </c>
      <c r="D310" s="58">
        <v>2.31855E-3</v>
      </c>
      <c r="E310" s="37">
        <f t="shared" si="14"/>
        <v>1.5173756544502419E-3</v>
      </c>
      <c r="F310" s="37">
        <f t="shared" si="13"/>
        <v>-6.4907729794421787</v>
      </c>
    </row>
    <row r="311" spans="1:6" x14ac:dyDescent="0.3">
      <c r="A311" s="56">
        <v>1898</v>
      </c>
      <c r="B311" s="57">
        <f>273.16+'[1]Measured values'!H953</f>
        <v>299.8168</v>
      </c>
      <c r="C311" s="37">
        <f t="shared" si="12"/>
        <v>3.3353701326943653E-3</v>
      </c>
      <c r="D311" s="58">
        <v>2.3215499999999999E-3</v>
      </c>
      <c r="E311" s="37">
        <f t="shared" si="14"/>
        <v>1.5241268382352629E-3</v>
      </c>
      <c r="F311" s="37">
        <f t="shared" si="13"/>
        <v>-6.4863335979923802</v>
      </c>
    </row>
    <row r="312" spans="1:6" x14ac:dyDescent="0.3">
      <c r="A312" s="56">
        <v>1900</v>
      </c>
      <c r="B312" s="57">
        <f>273.16+'[1]Measured values'!H954</f>
        <v>299.82100000000003</v>
      </c>
      <c r="C312" s="37">
        <f t="shared" si="12"/>
        <v>3.3353234096344148E-3</v>
      </c>
      <c r="D312" s="58">
        <v>2.3242599999999999E-3</v>
      </c>
      <c r="E312" s="37">
        <f t="shared" si="14"/>
        <v>1.5301250822909753E-3</v>
      </c>
      <c r="F312" s="37">
        <f t="shared" si="13"/>
        <v>-6.4824057937880415</v>
      </c>
    </row>
    <row r="313" spans="1:6" x14ac:dyDescent="0.3">
      <c r="A313" s="56">
        <v>1902</v>
      </c>
      <c r="B313" s="57">
        <f>273.16+'[1]Measured values'!H955</f>
        <v>299.82590000000005</v>
      </c>
      <c r="C313" s="37">
        <f t="shared" si="12"/>
        <v>3.3352689010522434E-3</v>
      </c>
      <c r="D313" s="58">
        <v>2.3226100000000001E-3</v>
      </c>
      <c r="E313" s="37">
        <f t="shared" si="14"/>
        <v>1.5339871871078682E-3</v>
      </c>
      <c r="F313" s="37">
        <f t="shared" si="13"/>
        <v>-6.4798849286743883</v>
      </c>
    </row>
    <row r="314" spans="1:6" x14ac:dyDescent="0.3">
      <c r="A314" s="56">
        <v>1904</v>
      </c>
      <c r="B314" s="57">
        <f>273.16+'[1]Measured values'!H956</f>
        <v>299.83010000000002</v>
      </c>
      <c r="C314" s="37">
        <f t="shared" si="12"/>
        <v>3.3352221808284088E-3</v>
      </c>
      <c r="D314" s="58">
        <v>2.3228200000000002E-3</v>
      </c>
      <c r="E314" s="37">
        <f t="shared" si="14"/>
        <v>1.5383932710775385E-3</v>
      </c>
      <c r="F314" s="37">
        <f t="shared" si="13"/>
        <v>-6.4770167376738286</v>
      </c>
    </row>
    <row r="315" spans="1:6" x14ac:dyDescent="0.3">
      <c r="A315" s="56">
        <v>1906</v>
      </c>
      <c r="B315" s="57">
        <f>273.16+'[1]Measured values'!H957</f>
        <v>299.8349</v>
      </c>
      <c r="C315" s="37">
        <f t="shared" si="12"/>
        <v>3.335168787889602E-3</v>
      </c>
      <c r="D315" s="58">
        <v>2.3165E-3</v>
      </c>
      <c r="E315" s="37">
        <f t="shared" si="14"/>
        <v>1.5391003920005037E-3</v>
      </c>
      <c r="F315" s="37">
        <f t="shared" si="13"/>
        <v>-6.4765571942837692</v>
      </c>
    </row>
    <row r="316" spans="1:6" x14ac:dyDescent="0.3">
      <c r="A316" s="56">
        <v>1908</v>
      </c>
      <c r="B316" s="57">
        <f>273.16+'[1]Measured values'!H958</f>
        <v>299.83940000000001</v>
      </c>
      <c r="C316" s="37">
        <f t="shared" si="12"/>
        <v>3.3351187335620334E-3</v>
      </c>
      <c r="D316" s="58">
        <v>2.3124999999999999E-3</v>
      </c>
      <c r="E316" s="37">
        <f t="shared" si="14"/>
        <v>1.541050246568019E-3</v>
      </c>
      <c r="F316" s="37">
        <f t="shared" si="13"/>
        <v>-6.475291116707198</v>
      </c>
    </row>
    <row r="317" spans="1:6" x14ac:dyDescent="0.3">
      <c r="A317" s="56">
        <v>1910</v>
      </c>
      <c r="B317" s="57">
        <f>273.16+'[1]Measured values'!H959</f>
        <v>299.84380000000004</v>
      </c>
      <c r="C317" s="37">
        <f t="shared" si="12"/>
        <v>3.3350697930055579E-3</v>
      </c>
      <c r="D317" s="58">
        <v>2.3082699999999999E-3</v>
      </c>
      <c r="E317" s="37">
        <f t="shared" si="14"/>
        <v>1.5427549792808575E-3</v>
      </c>
      <c r="F317" s="37">
        <f t="shared" si="13"/>
        <v>-6.4741855132325048</v>
      </c>
    </row>
    <row r="318" spans="1:6" x14ac:dyDescent="0.3">
      <c r="A318" s="56">
        <v>1912</v>
      </c>
      <c r="B318" s="57">
        <f>273.16+'[1]Measured values'!H960</f>
        <v>299.84860000000003</v>
      </c>
      <c r="C318" s="37">
        <f t="shared" si="12"/>
        <v>3.3350164049456956E-3</v>
      </c>
      <c r="D318" s="58">
        <v>2.3045499999999998E-3</v>
      </c>
      <c r="E318" s="37">
        <f t="shared" si="14"/>
        <v>1.5452259621831848E-3</v>
      </c>
      <c r="F318" s="37">
        <f t="shared" si="13"/>
        <v>-6.472585125486229</v>
      </c>
    </row>
    <row r="319" spans="1:6" x14ac:dyDescent="0.3">
      <c r="A319" s="56">
        <v>1914</v>
      </c>
      <c r="B319" s="57">
        <f>273.16+'[1]Measured values'!H961</f>
        <v>299.85300000000001</v>
      </c>
      <c r="C319" s="37">
        <f t="shared" si="12"/>
        <v>3.3349674673923556E-3</v>
      </c>
      <c r="D319" s="58">
        <v>2.30124E-3</v>
      </c>
      <c r="E319" s="37">
        <f t="shared" si="14"/>
        <v>1.5475722932077767E-3</v>
      </c>
      <c r="F319" s="37">
        <f t="shared" si="13"/>
        <v>-6.4710678383688833</v>
      </c>
    </row>
    <row r="320" spans="1:6" x14ac:dyDescent="0.3">
      <c r="A320" s="56">
        <v>1916</v>
      </c>
      <c r="B320" s="57">
        <f>273.16+'[1]Measured values'!H962</f>
        <v>299.85750000000002</v>
      </c>
      <c r="C320" s="37">
        <f t="shared" si="12"/>
        <v>3.3349174191074091E-3</v>
      </c>
      <c r="D320" s="58">
        <v>2.2963200000000001E-3</v>
      </c>
      <c r="E320" s="37">
        <f t="shared" si="14"/>
        <v>1.5489510961213999E-3</v>
      </c>
      <c r="F320" s="37">
        <f t="shared" si="13"/>
        <v>-6.470177289303761</v>
      </c>
    </row>
    <row r="321" spans="1:6" x14ac:dyDescent="0.3">
      <c r="A321" s="56">
        <v>1918</v>
      </c>
      <c r="B321" s="57">
        <f>273.16+'[1]Measured values'!H963</f>
        <v>299.86210000000005</v>
      </c>
      <c r="C321" s="37">
        <f t="shared" si="12"/>
        <v>3.334866260190934E-3</v>
      </c>
      <c r="D321" s="58">
        <v>2.2921700000000001E-3</v>
      </c>
      <c r="E321" s="37">
        <f t="shared" si="14"/>
        <v>1.5509642059679518E-3</v>
      </c>
      <c r="F321" s="37">
        <f t="shared" si="13"/>
        <v>-6.4688784730888846</v>
      </c>
    </row>
    <row r="322" spans="1:6" x14ac:dyDescent="0.3">
      <c r="A322" s="56">
        <v>1920</v>
      </c>
      <c r="B322" s="57">
        <f>273.16+'[1]Measured values'!H964</f>
        <v>299.86650000000003</v>
      </c>
      <c r="C322" s="37">
        <f t="shared" si="12"/>
        <v>3.3348173270438676E-3</v>
      </c>
      <c r="D322" s="58">
        <v>2.2888600000000002E-3</v>
      </c>
      <c r="E322" s="37">
        <f t="shared" si="14"/>
        <v>1.5533491686460794E-3</v>
      </c>
      <c r="F322" s="37">
        <f t="shared" si="13"/>
        <v>-6.4673419251573074</v>
      </c>
    </row>
    <row r="323" spans="1:6" x14ac:dyDescent="0.3">
      <c r="A323" s="56">
        <v>1922</v>
      </c>
      <c r="B323" s="57">
        <f>273.16+'[1]Measured values'!H965</f>
        <v>299.87080000000003</v>
      </c>
      <c r="C323" s="37">
        <f t="shared" si="12"/>
        <v>3.3347695074011871E-3</v>
      </c>
      <c r="D323" s="58">
        <v>2.2848600000000001E-3</v>
      </c>
      <c r="E323" s="37">
        <f t="shared" si="14"/>
        <v>1.5551728832017418E-3</v>
      </c>
      <c r="F323" s="37">
        <f t="shared" si="13"/>
        <v>-6.4661685606229842</v>
      </c>
    </row>
    <row r="324" spans="1:6" x14ac:dyDescent="0.3">
      <c r="A324" s="56">
        <v>1924</v>
      </c>
      <c r="B324" s="57">
        <f>273.16+'[1]Measured values'!H966</f>
        <v>299.875</v>
      </c>
      <c r="C324" s="37">
        <f t="shared" si="12"/>
        <v>3.3347228011671531E-3</v>
      </c>
      <c r="D324" s="58">
        <v>2.2801100000000001E-3</v>
      </c>
      <c r="E324" s="37">
        <f t="shared" si="14"/>
        <v>1.5563890784982598E-3</v>
      </c>
      <c r="F324" s="37">
        <f t="shared" si="13"/>
        <v>-6.4653868340345868</v>
      </c>
    </row>
    <row r="325" spans="1:6" x14ac:dyDescent="0.3">
      <c r="A325" s="56">
        <v>1926</v>
      </c>
      <c r="B325" s="57">
        <f>273.16+'[1]Measured values'!H967</f>
        <v>299.88</v>
      </c>
      <c r="C325" s="37">
        <f t="shared" si="12"/>
        <v>3.3346672002134187E-3</v>
      </c>
      <c r="D325" s="58">
        <v>2.2712800000000001E-3</v>
      </c>
      <c r="E325" s="37">
        <f t="shared" si="14"/>
        <v>1.5556712328766737E-3</v>
      </c>
      <c r="F325" s="37">
        <f t="shared" si="13"/>
        <v>-6.4658481654758146</v>
      </c>
    </row>
    <row r="326" spans="1:6" x14ac:dyDescent="0.3">
      <c r="A326" s="56">
        <v>1928</v>
      </c>
      <c r="B326" s="57">
        <f>273.16+'[1]Measured values'!H968</f>
        <v>299.88420000000002</v>
      </c>
      <c r="C326" s="37">
        <f t="shared" si="12"/>
        <v>3.3346204968451153E-3</v>
      </c>
      <c r="D326" s="58">
        <v>2.2641800000000002E-3</v>
      </c>
      <c r="E326" s="37">
        <f t="shared" si="14"/>
        <v>1.5552823189998513E-3</v>
      </c>
      <c r="F326" s="37">
        <f t="shared" si="13"/>
        <v>-6.466098194203254</v>
      </c>
    </row>
    <row r="327" spans="1:6" x14ac:dyDescent="0.3">
      <c r="A327" s="56">
        <v>1930</v>
      </c>
      <c r="B327" s="57">
        <f>273.16+'[1]Measured values'!H969</f>
        <v>299.88890000000004</v>
      </c>
      <c r="C327" s="37">
        <f t="shared" si="12"/>
        <v>3.3345682351030659E-3</v>
      </c>
      <c r="D327" s="58">
        <v>2.2565799999999998E-3</v>
      </c>
      <c r="E327" s="37">
        <f t="shared" si="14"/>
        <v>1.5550823513196918E-3</v>
      </c>
      <c r="F327" s="37">
        <f t="shared" si="13"/>
        <v>-6.466226775705187</v>
      </c>
    </row>
    <row r="328" spans="1:6" x14ac:dyDescent="0.3">
      <c r="A328" s="56">
        <v>1932</v>
      </c>
      <c r="B328" s="57">
        <f>273.16+'[1]Measured values'!H970</f>
        <v>299.8931</v>
      </c>
      <c r="C328" s="37">
        <f t="shared" si="12"/>
        <v>3.334521534506796E-3</v>
      </c>
      <c r="D328" s="58">
        <v>2.2530900000000001E-3</v>
      </c>
      <c r="E328" s="37">
        <f t="shared" si="14"/>
        <v>1.5571843251088236E-3</v>
      </c>
      <c r="F328" s="37">
        <f t="shared" si="13"/>
        <v>-6.464876008353114</v>
      </c>
    </row>
    <row r="329" spans="1:6" x14ac:dyDescent="0.3">
      <c r="A329" s="56">
        <v>1934</v>
      </c>
      <c r="B329" s="57">
        <f>273.16+'[1]Measured values'!H971</f>
        <v>299.89770000000004</v>
      </c>
      <c r="C329" s="37">
        <f t="shared" ref="C329:C392" si="15">1/B329</f>
        <v>3.3344703877355507E-3</v>
      </c>
      <c r="D329" s="58">
        <v>2.2500200000000001E-3</v>
      </c>
      <c r="E329" s="37">
        <f t="shared" si="14"/>
        <v>1.5600221867850084E-3</v>
      </c>
      <c r="F329" s="37">
        <f t="shared" ref="F329:F392" si="16">LN(E329)</f>
        <v>-6.4630552355237452</v>
      </c>
    </row>
    <row r="330" spans="1:6" x14ac:dyDescent="0.3">
      <c r="A330" s="56">
        <v>1936</v>
      </c>
      <c r="B330" s="57">
        <f>273.16+'[1]Measured values'!H972</f>
        <v>299.90190000000001</v>
      </c>
      <c r="C330" s="37">
        <f t="shared" si="15"/>
        <v>3.334423689879924E-3</v>
      </c>
      <c r="D330" s="58">
        <v>2.2456300000000002E-3</v>
      </c>
      <c r="E330" s="37">
        <f t="shared" ref="E330:E393" si="17">D330/($B$3-B330)</f>
        <v>1.5615256240873159E-3</v>
      </c>
      <c r="F330" s="37">
        <f t="shared" si="16"/>
        <v>-6.4620919714575527</v>
      </c>
    </row>
    <row r="331" spans="1:6" x14ac:dyDescent="0.3">
      <c r="A331" s="56">
        <v>1938</v>
      </c>
      <c r="B331" s="57">
        <f>273.16+'[1]Measured values'!H973</f>
        <v>299.90620000000001</v>
      </c>
      <c r="C331" s="37">
        <f t="shared" si="15"/>
        <v>3.3343758815256234E-3</v>
      </c>
      <c r="D331" s="58">
        <v>2.2419599999999999E-3</v>
      </c>
      <c r="E331" s="37">
        <f t="shared" si="17"/>
        <v>1.5636490444971194E-3</v>
      </c>
      <c r="F331" s="37">
        <f t="shared" si="16"/>
        <v>-6.4607330581411757</v>
      </c>
    </row>
    <row r="332" spans="1:6" x14ac:dyDescent="0.3">
      <c r="A332" s="56">
        <v>1940</v>
      </c>
      <c r="B332" s="57">
        <f>273.16+'[1]Measured values'!H974</f>
        <v>299.91080000000005</v>
      </c>
      <c r="C332" s="37">
        <f t="shared" si="15"/>
        <v>3.3343247392224615E-3</v>
      </c>
      <c r="D332" s="58">
        <v>2.2330599999999998E-3</v>
      </c>
      <c r="E332" s="37">
        <f t="shared" si="17"/>
        <v>1.5624545200112166E-3</v>
      </c>
      <c r="F332" s="37">
        <f t="shared" si="16"/>
        <v>-6.4614972839701617</v>
      </c>
    </row>
    <row r="333" spans="1:6" x14ac:dyDescent="0.3">
      <c r="A333" s="56">
        <v>1942</v>
      </c>
      <c r="B333" s="57">
        <f>273.16+'[1]Measured values'!H975</f>
        <v>299.91520000000003</v>
      </c>
      <c r="C333" s="37">
        <f t="shared" si="15"/>
        <v>3.3342758219656755E-3</v>
      </c>
      <c r="D333" s="58">
        <v>2.2295599999999998E-3</v>
      </c>
      <c r="E333" s="37">
        <f t="shared" si="17"/>
        <v>1.564823133071303E-3</v>
      </c>
      <c r="F333" s="37">
        <f t="shared" si="16"/>
        <v>-6.4599824753885322</v>
      </c>
    </row>
    <row r="334" spans="1:6" x14ac:dyDescent="0.3">
      <c r="A334" s="56">
        <v>1944</v>
      </c>
      <c r="B334" s="57">
        <f>273.16+'[1]Measured values'!H976</f>
        <v>299.91990000000004</v>
      </c>
      <c r="C334" s="37">
        <f t="shared" si="15"/>
        <v>3.3342235710267969E-3</v>
      </c>
      <c r="D334" s="58">
        <v>2.2253899999999998E-3</v>
      </c>
      <c r="E334" s="37">
        <f t="shared" si="17"/>
        <v>1.5670656995986298E-3</v>
      </c>
      <c r="F334" s="37">
        <f t="shared" si="16"/>
        <v>-6.4585503894937828</v>
      </c>
    </row>
    <row r="335" spans="1:6" x14ac:dyDescent="0.3">
      <c r="A335" s="56">
        <v>1946</v>
      </c>
      <c r="B335" s="57">
        <f>273.16+'[1]Measured values'!H977</f>
        <v>299.92370000000005</v>
      </c>
      <c r="C335" s="37">
        <f t="shared" si="15"/>
        <v>3.3341813267841114E-3</v>
      </c>
      <c r="D335" s="58">
        <v>2.2223500000000001E-3</v>
      </c>
      <c r="E335" s="37">
        <f t="shared" si="17"/>
        <v>1.5691237732119142E-3</v>
      </c>
      <c r="F335" s="37">
        <f t="shared" si="16"/>
        <v>-6.4572379216556257</v>
      </c>
    </row>
    <row r="336" spans="1:6" x14ac:dyDescent="0.3">
      <c r="A336" s="56">
        <v>1948</v>
      </c>
      <c r="B336" s="57">
        <f>273.16+'[1]Measured values'!H978</f>
        <v>299.92790000000002</v>
      </c>
      <c r="C336" s="37">
        <f t="shared" si="15"/>
        <v>3.3341346370244314E-3</v>
      </c>
      <c r="D336" s="58">
        <v>2.2168299999999999E-3</v>
      </c>
      <c r="E336" s="37">
        <f t="shared" si="17"/>
        <v>1.5698817364209227E-3</v>
      </c>
      <c r="F336" s="37">
        <f t="shared" si="16"/>
        <v>-6.4567549895795819</v>
      </c>
    </row>
    <row r="337" spans="1:6" x14ac:dyDescent="0.3">
      <c r="A337" s="56">
        <v>1950</v>
      </c>
      <c r="B337" s="57">
        <f>273.16+'[1]Measured values'!H979</f>
        <v>299.93230000000005</v>
      </c>
      <c r="C337" s="37">
        <f t="shared" si="15"/>
        <v>3.3340857253453524E-3</v>
      </c>
      <c r="D337" s="58">
        <v>2.2097599999999998E-3</v>
      </c>
      <c r="E337" s="37">
        <f t="shared" si="17"/>
        <v>1.5697662854301598E-3</v>
      </c>
      <c r="F337" s="37">
        <f t="shared" si="16"/>
        <v>-6.4568285334864219</v>
      </c>
    </row>
    <row r="338" spans="1:6" x14ac:dyDescent="0.3">
      <c r="A338" s="56">
        <v>1952</v>
      </c>
      <c r="B338" s="57">
        <f>273.16+'[1]Measured values'!H980</f>
        <v>299.93680000000001</v>
      </c>
      <c r="C338" s="37">
        <f t="shared" si="15"/>
        <v>3.3340357035215418E-3</v>
      </c>
      <c r="D338" s="58">
        <v>2.2031400000000001E-3</v>
      </c>
      <c r="E338" s="37">
        <f t="shared" si="17"/>
        <v>1.5700826681869715E-3</v>
      </c>
      <c r="F338" s="37">
        <f t="shared" si="16"/>
        <v>-6.4566270061119804</v>
      </c>
    </row>
    <row r="339" spans="1:6" x14ac:dyDescent="0.3">
      <c r="A339" s="56">
        <v>1954</v>
      </c>
      <c r="B339" s="57">
        <f>273.16+'[1]Measured values'!H981</f>
        <v>299.94100000000003</v>
      </c>
      <c r="C339" s="37">
        <f t="shared" si="15"/>
        <v>3.333989017840175E-3</v>
      </c>
      <c r="D339" s="58">
        <v>2.1990600000000001E-3</v>
      </c>
      <c r="E339" s="37">
        <f t="shared" si="17"/>
        <v>1.571879914224445E-3</v>
      </c>
      <c r="F339" s="37">
        <f t="shared" si="16"/>
        <v>-6.4554829783354855</v>
      </c>
    </row>
    <row r="340" spans="1:6" x14ac:dyDescent="0.3">
      <c r="A340" s="56">
        <v>1956</v>
      </c>
      <c r="B340" s="57">
        <f>273.16+'[1]Measured values'!H982</f>
        <v>299.94480000000004</v>
      </c>
      <c r="C340" s="37">
        <f t="shared" si="15"/>
        <v>3.3339467795407683E-3</v>
      </c>
      <c r="D340" s="58">
        <v>2.1939799999999999E-3</v>
      </c>
      <c r="E340" s="37">
        <f t="shared" si="17"/>
        <v>1.5725200688073524E-3</v>
      </c>
      <c r="F340" s="37">
        <f t="shared" si="16"/>
        <v>-6.4550758071134995</v>
      </c>
    </row>
    <row r="341" spans="1:6" x14ac:dyDescent="0.3">
      <c r="A341" s="56">
        <v>1958</v>
      </c>
      <c r="B341" s="57">
        <f>273.16+'[1]Measured values'!H983</f>
        <v>299.94940000000003</v>
      </c>
      <c r="C341" s="37">
        <f t="shared" si="15"/>
        <v>3.3338956503997006E-3</v>
      </c>
      <c r="D341" s="58">
        <v>2.1816000000000001E-3</v>
      </c>
      <c r="E341" s="37">
        <f t="shared" si="17"/>
        <v>1.5688192147274489E-3</v>
      </c>
      <c r="F341" s="37">
        <f t="shared" si="16"/>
        <v>-6.45743203511568</v>
      </c>
    </row>
    <row r="342" spans="1:6" x14ac:dyDescent="0.3">
      <c r="A342" s="56">
        <v>1960</v>
      </c>
      <c r="B342" s="57">
        <f>273.16+'[1]Measured values'!H984</f>
        <v>299.95390000000003</v>
      </c>
      <c r="C342" s="37">
        <f t="shared" si="15"/>
        <v>3.3338456342791338E-3</v>
      </c>
      <c r="D342" s="58">
        <v>2.1705700000000001E-3</v>
      </c>
      <c r="E342" s="37">
        <f t="shared" si="17"/>
        <v>1.5659548373133264E-3</v>
      </c>
      <c r="F342" s="37">
        <f t="shared" si="16"/>
        <v>-6.4592595213483417</v>
      </c>
    </row>
    <row r="343" spans="1:6" x14ac:dyDescent="0.3">
      <c r="A343" s="56">
        <v>1962</v>
      </c>
      <c r="B343" s="57">
        <f>273.16+'[1]Measured values'!H985</f>
        <v>299.9579</v>
      </c>
      <c r="C343" s="37">
        <f t="shared" si="15"/>
        <v>3.3338011767651394E-3</v>
      </c>
      <c r="D343" s="58">
        <v>2.1670000000000001E-3</v>
      </c>
      <c r="E343" s="37">
        <f t="shared" si="17"/>
        <v>1.5679039143332194E-3</v>
      </c>
      <c r="F343" s="37">
        <f t="shared" si="16"/>
        <v>-6.4580156380557856</v>
      </c>
    </row>
    <row r="344" spans="1:6" x14ac:dyDescent="0.3">
      <c r="A344" s="56">
        <v>1964</v>
      </c>
      <c r="B344" s="57">
        <f>273.16+'[1]Measured values'!H986</f>
        <v>299.96250000000003</v>
      </c>
      <c r="C344" s="37">
        <f t="shared" si="15"/>
        <v>3.3337500520898441E-3</v>
      </c>
      <c r="D344" s="58">
        <v>2.1592E-3</v>
      </c>
      <c r="E344" s="37">
        <f t="shared" si="17"/>
        <v>1.5674773139745942E-3</v>
      </c>
      <c r="F344" s="37">
        <f t="shared" si="16"/>
        <v>-6.4582877583054099</v>
      </c>
    </row>
    <row r="345" spans="1:6" x14ac:dyDescent="0.3">
      <c r="A345" s="56">
        <v>1966</v>
      </c>
      <c r="B345" s="57">
        <f>273.16+'[1]Measured values'!H987</f>
        <v>299.96680000000003</v>
      </c>
      <c r="C345" s="37">
        <f t="shared" si="15"/>
        <v>3.3337022630504439E-3</v>
      </c>
      <c r="D345" s="58">
        <v>2.1575000000000001E-3</v>
      </c>
      <c r="E345" s="37">
        <f t="shared" si="17"/>
        <v>1.5711476842411919E-3</v>
      </c>
      <c r="F345" s="37">
        <f t="shared" si="16"/>
        <v>-6.4559489176080884</v>
      </c>
    </row>
    <row r="346" spans="1:6" x14ac:dyDescent="0.3">
      <c r="A346" s="56">
        <v>1968</v>
      </c>
      <c r="B346" s="57">
        <f>273.16+'[1]Measured values'!H988</f>
        <v>299.97080000000005</v>
      </c>
      <c r="C346" s="37">
        <f t="shared" si="15"/>
        <v>3.3336578093601105E-3</v>
      </c>
      <c r="D346" s="58">
        <v>2.1536099999999998E-3</v>
      </c>
      <c r="E346" s="37">
        <f t="shared" si="17"/>
        <v>1.5728965819456868E-3</v>
      </c>
      <c r="F346" s="37">
        <f t="shared" si="16"/>
        <v>-6.4548364028107077</v>
      </c>
    </row>
    <row r="347" spans="1:6" x14ac:dyDescent="0.3">
      <c r="A347" s="56">
        <v>1970</v>
      </c>
      <c r="B347" s="57">
        <f>273.16+'[1]Measured values'!H989</f>
        <v>299.97500000000002</v>
      </c>
      <c r="C347" s="37">
        <f t="shared" si="15"/>
        <v>3.3336111342611883E-3</v>
      </c>
      <c r="D347" s="58">
        <v>2.1498699999999999E-3</v>
      </c>
      <c r="E347" s="37">
        <f t="shared" si="17"/>
        <v>1.5749963369963264E-3</v>
      </c>
      <c r="F347" s="37">
        <f t="shared" si="16"/>
        <v>-6.453502332423863</v>
      </c>
    </row>
    <row r="348" spans="1:6" x14ac:dyDescent="0.3">
      <c r="A348" s="56">
        <v>1972</v>
      </c>
      <c r="B348" s="57">
        <f>273.16+'[1]Measured values'!H990</f>
        <v>299.97920000000005</v>
      </c>
      <c r="C348" s="37">
        <f t="shared" si="15"/>
        <v>3.3335644604692589E-3</v>
      </c>
      <c r="D348" s="58">
        <v>2.1447100000000002E-3</v>
      </c>
      <c r="E348" s="37">
        <f t="shared" si="17"/>
        <v>1.5760655496766802E-3</v>
      </c>
      <c r="F348" s="37">
        <f t="shared" si="16"/>
        <v>-6.4528236959769494</v>
      </c>
    </row>
    <row r="349" spans="1:6" x14ac:dyDescent="0.3">
      <c r="A349" s="56">
        <v>1974</v>
      </c>
      <c r="B349" s="57">
        <f>273.16+'[1]Measured values'!H991</f>
        <v>299.9837</v>
      </c>
      <c r="C349" s="37">
        <f t="shared" si="15"/>
        <v>3.3335144542853495E-3</v>
      </c>
      <c r="D349" s="58">
        <v>2.13809E-3</v>
      </c>
      <c r="E349" s="37">
        <f t="shared" si="17"/>
        <v>1.5764137727640995E-3</v>
      </c>
      <c r="F349" s="37">
        <f t="shared" si="16"/>
        <v>-6.4526027758355502</v>
      </c>
    </row>
    <row r="350" spans="1:6" x14ac:dyDescent="0.3">
      <c r="A350" s="56">
        <v>1976</v>
      </c>
      <c r="B350" s="57">
        <f>273.16+'[1]Measured values'!H992</f>
        <v>299.98770000000002</v>
      </c>
      <c r="C350" s="37">
        <f t="shared" si="15"/>
        <v>3.333470005603563E-3</v>
      </c>
      <c r="D350" s="58">
        <v>2.1364800000000001E-3</v>
      </c>
      <c r="E350" s="37">
        <f t="shared" si="17"/>
        <v>1.5798861199437834E-3</v>
      </c>
      <c r="F350" s="37">
        <f t="shared" si="16"/>
        <v>-6.4504025105258078</v>
      </c>
    </row>
    <row r="351" spans="1:6" x14ac:dyDescent="0.3">
      <c r="A351" s="56">
        <v>1978</v>
      </c>
      <c r="B351" s="57">
        <f>273.16+'[1]Measured values'!H993</f>
        <v>299.99170000000004</v>
      </c>
      <c r="C351" s="37">
        <f t="shared" si="15"/>
        <v>3.3334255581071071E-3</v>
      </c>
      <c r="D351" s="58">
        <v>2.13371E-3</v>
      </c>
      <c r="E351" s="37">
        <f t="shared" si="17"/>
        <v>1.5825187272862184E-3</v>
      </c>
      <c r="F351" s="37">
        <f t="shared" si="16"/>
        <v>-6.4487375700278324</v>
      </c>
    </row>
    <row r="352" spans="1:6" x14ac:dyDescent="0.3">
      <c r="A352" s="56">
        <v>1980</v>
      </c>
      <c r="B352" s="57">
        <f>273.16+'[1]Measured values'!H994</f>
        <v>299.99610000000001</v>
      </c>
      <c r="C352" s="37">
        <f t="shared" si="15"/>
        <v>3.3333766672300072E-3</v>
      </c>
      <c r="D352" s="58">
        <v>2.1325699999999999E-3</v>
      </c>
      <c r="E352" s="37">
        <f t="shared" si="17"/>
        <v>1.5868517002752955E-3</v>
      </c>
      <c r="F352" s="37">
        <f t="shared" si="16"/>
        <v>-6.4460032883856835</v>
      </c>
    </row>
    <row r="353" spans="1:6" x14ac:dyDescent="0.3">
      <c r="A353" s="56">
        <v>1982</v>
      </c>
      <c r="B353" s="57">
        <f>273.16+'[1]Measured values'!H995</f>
        <v>300.00040000000001</v>
      </c>
      <c r="C353" s="37">
        <f t="shared" si="15"/>
        <v>3.3333288888948145E-3</v>
      </c>
      <c r="D353" s="58">
        <v>2.12911E-3</v>
      </c>
      <c r="E353" s="37">
        <f t="shared" si="17"/>
        <v>1.5893624962675205E-3</v>
      </c>
      <c r="F353" s="37">
        <f t="shared" si="16"/>
        <v>-6.4444222888939304</v>
      </c>
    </row>
    <row r="354" spans="1:6" x14ac:dyDescent="0.3">
      <c r="A354" s="56">
        <v>1984</v>
      </c>
      <c r="B354" s="57">
        <f>273.16+'[1]Measured values'!H996</f>
        <v>300.00380000000001</v>
      </c>
      <c r="C354" s="37">
        <f t="shared" si="15"/>
        <v>3.333291111645919E-3</v>
      </c>
      <c r="D354" s="58">
        <v>2.1250000000000002E-3</v>
      </c>
      <c r="E354" s="37">
        <f t="shared" si="17"/>
        <v>1.5903307888040484E-3</v>
      </c>
      <c r="F354" s="37">
        <f t="shared" si="16"/>
        <v>-6.4438132411150111</v>
      </c>
    </row>
    <row r="355" spans="1:6" x14ac:dyDescent="0.3">
      <c r="A355" s="56">
        <v>1986</v>
      </c>
      <c r="B355" s="57">
        <f>273.16+'[1]Measured values'!H997</f>
        <v>300.00800000000004</v>
      </c>
      <c r="C355" s="37">
        <f t="shared" si="15"/>
        <v>3.3332444468147514E-3</v>
      </c>
      <c r="D355" s="58">
        <v>2.11422E-3</v>
      </c>
      <c r="E355" s="37">
        <f t="shared" si="17"/>
        <v>1.5872522522522598E-3</v>
      </c>
      <c r="F355" s="37">
        <f t="shared" si="16"/>
        <v>-6.4457509009496814</v>
      </c>
    </row>
    <row r="356" spans="1:6" x14ac:dyDescent="0.3">
      <c r="A356" s="56">
        <v>1988</v>
      </c>
      <c r="B356" s="57">
        <f>273.16+'[1]Measured values'!H998</f>
        <v>300.01240000000001</v>
      </c>
      <c r="C356" s="37">
        <f t="shared" si="15"/>
        <v>3.3331955612501346E-3</v>
      </c>
      <c r="D356" s="58">
        <v>2.10626E-3</v>
      </c>
      <c r="E356" s="37">
        <f t="shared" si="17"/>
        <v>1.5865170231997372E-3</v>
      </c>
      <c r="F356" s="37">
        <f t="shared" si="16"/>
        <v>-6.4462142169640888</v>
      </c>
    </row>
    <row r="357" spans="1:6" x14ac:dyDescent="0.3">
      <c r="A357" s="56">
        <v>1990</v>
      </c>
      <c r="B357" s="57">
        <f>273.16+'[1]Measured values'!H999</f>
        <v>300.01670000000001</v>
      </c>
      <c r="C357" s="37">
        <f t="shared" si="15"/>
        <v>3.3331477881064619E-3</v>
      </c>
      <c r="D357" s="58">
        <v>2.1012499999999998E-3</v>
      </c>
      <c r="E357" s="37">
        <f t="shared" si="17"/>
        <v>1.5878863447441791E-3</v>
      </c>
      <c r="F357" s="37">
        <f t="shared" si="16"/>
        <v>-6.4453514900383286</v>
      </c>
    </row>
    <row r="358" spans="1:6" x14ac:dyDescent="0.3">
      <c r="A358" s="56">
        <v>1992</v>
      </c>
      <c r="B358" s="57">
        <f>273.16+'[1]Measured values'!H1000</f>
        <v>300.02030000000002</v>
      </c>
      <c r="C358" s="37">
        <f t="shared" si="15"/>
        <v>3.3331077930393374E-3</v>
      </c>
      <c r="D358" s="58">
        <v>2.0921199999999998E-3</v>
      </c>
      <c r="E358" s="37">
        <f t="shared" si="17"/>
        <v>1.585299689323317E-3</v>
      </c>
      <c r="F358" s="37">
        <f t="shared" si="16"/>
        <v>-6.446981811088544</v>
      </c>
    </row>
    <row r="359" spans="1:6" x14ac:dyDescent="0.3">
      <c r="A359" s="56">
        <v>1994</v>
      </c>
      <c r="B359" s="57">
        <f>273.16+'[1]Measured values'!H1001</f>
        <v>300.02450000000005</v>
      </c>
      <c r="C359" s="37">
        <f t="shared" si="15"/>
        <v>3.3330611333407768E-3</v>
      </c>
      <c r="D359" s="58">
        <v>2.0815600000000001E-3</v>
      </c>
      <c r="E359" s="37">
        <f t="shared" si="17"/>
        <v>1.5823337134169687E-3</v>
      </c>
      <c r="F359" s="37">
        <f t="shared" si="16"/>
        <v>-6.4488544878765639</v>
      </c>
    </row>
    <row r="360" spans="1:6" x14ac:dyDescent="0.3">
      <c r="A360" s="56">
        <v>1996</v>
      </c>
      <c r="B360" s="57">
        <f>273.16+'[1]Measured values'!H1002</f>
        <v>300.02850000000001</v>
      </c>
      <c r="C360" s="37">
        <f t="shared" si="15"/>
        <v>3.3330166967471425E-3</v>
      </c>
      <c r="D360" s="58">
        <v>2.07434E-3</v>
      </c>
      <c r="E360" s="37">
        <f t="shared" si="17"/>
        <v>1.5816545939763345E-3</v>
      </c>
      <c r="F360" s="37">
        <f t="shared" si="16"/>
        <v>-6.4492837685091606</v>
      </c>
    </row>
    <row r="361" spans="1:6" x14ac:dyDescent="0.3">
      <c r="A361" s="56">
        <v>1998</v>
      </c>
      <c r="B361" s="57">
        <f>273.16+'[1]Measured values'!H1003</f>
        <v>300.0326</v>
      </c>
      <c r="C361" s="37">
        <f t="shared" si="15"/>
        <v>3.3329711504683159E-3</v>
      </c>
      <c r="D361" s="58">
        <v>2.06448E-3</v>
      </c>
      <c r="E361" s="37">
        <f t="shared" si="17"/>
        <v>1.5790729692519146E-3</v>
      </c>
      <c r="F361" s="37">
        <f t="shared" si="16"/>
        <v>-6.4509173324572533</v>
      </c>
    </row>
    <row r="362" spans="1:6" x14ac:dyDescent="0.3">
      <c r="A362" s="56">
        <v>2000</v>
      </c>
      <c r="B362" s="57">
        <f>273.16+'[1]Measured values'!H1004</f>
        <v>300.03640000000001</v>
      </c>
      <c r="C362" s="37">
        <f t="shared" si="15"/>
        <v>3.3329289379555281E-3</v>
      </c>
      <c r="D362" s="58">
        <v>2.0586900000000002E-3</v>
      </c>
      <c r="E362" s="37">
        <f t="shared" si="17"/>
        <v>1.5792344277385493E-3</v>
      </c>
      <c r="F362" s="37">
        <f t="shared" si="16"/>
        <v>-6.4508150887763946</v>
      </c>
    </row>
    <row r="363" spans="1:6" x14ac:dyDescent="0.3">
      <c r="A363" s="56">
        <v>2002</v>
      </c>
      <c r="B363" s="57">
        <f>273.16+'[1]Measured values'!H1005</f>
        <v>300.04060000000004</v>
      </c>
      <c r="C363" s="37">
        <f t="shared" si="15"/>
        <v>3.3328822832643309E-3</v>
      </c>
      <c r="D363" s="58">
        <v>2.0509600000000001E-3</v>
      </c>
      <c r="E363" s="37">
        <f t="shared" si="17"/>
        <v>1.5783900261659332E-3</v>
      </c>
      <c r="F363" s="37">
        <f t="shared" si="16"/>
        <v>-6.4513499222279789</v>
      </c>
    </row>
    <row r="364" spans="1:6" x14ac:dyDescent="0.3">
      <c r="A364" s="56">
        <v>2004</v>
      </c>
      <c r="B364" s="57">
        <f>273.16+'[1]Measured values'!H1006</f>
        <v>300.04490000000004</v>
      </c>
      <c r="C364" s="37">
        <f t="shared" si="15"/>
        <v>3.3328345191003077E-3</v>
      </c>
      <c r="D364" s="58">
        <v>2.04375E-3</v>
      </c>
      <c r="E364" s="37">
        <f t="shared" si="17"/>
        <v>1.5780634700023276E-3</v>
      </c>
      <c r="F364" s="37">
        <f t="shared" si="16"/>
        <v>-6.4515568355661079</v>
      </c>
    </row>
    <row r="365" spans="1:6" x14ac:dyDescent="0.3">
      <c r="A365" s="56">
        <v>2006</v>
      </c>
      <c r="B365" s="57">
        <f>273.16+'[1]Measured values'!H1007</f>
        <v>300.04910000000001</v>
      </c>
      <c r="C365" s="37">
        <f t="shared" si="15"/>
        <v>3.3327878670524258E-3</v>
      </c>
      <c r="D365" s="58">
        <v>2.0391799999999998E-3</v>
      </c>
      <c r="E365" s="37">
        <f t="shared" si="17"/>
        <v>1.5796576032225309E-3</v>
      </c>
      <c r="F365" s="37">
        <f t="shared" si="16"/>
        <v>-6.4505471622487605</v>
      </c>
    </row>
    <row r="366" spans="1:6" x14ac:dyDescent="0.3">
      <c r="A366" s="56">
        <v>2008</v>
      </c>
      <c r="B366" s="57">
        <f>273.16+'[1]Measured values'!H1008</f>
        <v>300.05290000000002</v>
      </c>
      <c r="C366" s="37">
        <f t="shared" si="15"/>
        <v>3.3327456591820972E-3</v>
      </c>
      <c r="D366" s="58">
        <v>2.0369799999999999E-3</v>
      </c>
      <c r="E366" s="37">
        <f t="shared" si="17"/>
        <v>1.582612073653939E-3</v>
      </c>
      <c r="F366" s="37">
        <f t="shared" si="16"/>
        <v>-6.4486785858192048</v>
      </c>
    </row>
    <row r="367" spans="1:6" x14ac:dyDescent="0.3">
      <c r="A367" s="56">
        <v>2010</v>
      </c>
      <c r="B367" s="57">
        <f>273.16+'[1]Measured values'!H1009</f>
        <v>300.05670000000003</v>
      </c>
      <c r="C367" s="37">
        <f t="shared" si="15"/>
        <v>3.3327034523808331E-3</v>
      </c>
      <c r="D367" s="58">
        <v>2.03543E-3</v>
      </c>
      <c r="E367" s="37">
        <f t="shared" si="17"/>
        <v>1.5860905478064403E-3</v>
      </c>
      <c r="F367" s="37">
        <f t="shared" si="16"/>
        <v>-6.4464830654657206</v>
      </c>
    </row>
    <row r="368" spans="1:6" x14ac:dyDescent="0.3">
      <c r="A368" s="56">
        <v>2012</v>
      </c>
      <c r="B368" s="57">
        <f>273.16+'[1]Measured values'!H1010</f>
        <v>300.06060000000002</v>
      </c>
      <c r="C368" s="37">
        <f t="shared" si="15"/>
        <v>3.3326601359858639E-3</v>
      </c>
      <c r="D368" s="58">
        <v>2.0309199999999999E-3</v>
      </c>
      <c r="E368" s="37">
        <f t="shared" si="17"/>
        <v>1.5874003439111963E-3</v>
      </c>
      <c r="F368" s="37">
        <f t="shared" si="16"/>
        <v>-6.4456576046569012</v>
      </c>
    </row>
    <row r="369" spans="1:6" x14ac:dyDescent="0.3">
      <c r="A369" s="56">
        <v>2014</v>
      </c>
      <c r="B369" s="57">
        <f>273.16+'[1]Measured values'!H1011</f>
        <v>300.06480000000005</v>
      </c>
      <c r="C369" s="37">
        <f t="shared" si="15"/>
        <v>3.3326134888197476E-3</v>
      </c>
      <c r="D369" s="58">
        <v>2.0238700000000001E-3</v>
      </c>
      <c r="E369" s="37">
        <f t="shared" si="17"/>
        <v>1.5871000627352774E-3</v>
      </c>
      <c r="F369" s="37">
        <f t="shared" si="16"/>
        <v>-6.445846787922517</v>
      </c>
    </row>
    <row r="370" spans="1:6" x14ac:dyDescent="0.3">
      <c r="A370" s="56">
        <v>2016</v>
      </c>
      <c r="B370" s="57">
        <f>273.16+'[1]Measured values'!H1012</f>
        <v>300.0686</v>
      </c>
      <c r="C370" s="37">
        <f t="shared" si="15"/>
        <v>3.3325712853660796E-3</v>
      </c>
      <c r="D370" s="58">
        <v>2.02264E-3</v>
      </c>
      <c r="E370" s="37">
        <f t="shared" si="17"/>
        <v>1.5908761994651213E-3</v>
      </c>
      <c r="F370" s="37">
        <f t="shared" si="16"/>
        <v>-6.443470345686686</v>
      </c>
    </row>
    <row r="371" spans="1:6" x14ac:dyDescent="0.3">
      <c r="A371" s="56">
        <v>2018</v>
      </c>
      <c r="B371" s="57">
        <f>273.16+'[1]Measured values'!H1013</f>
        <v>300.07260000000002</v>
      </c>
      <c r="C371" s="37">
        <f t="shared" si="15"/>
        <v>3.3325268618327694E-3</v>
      </c>
      <c r="D371" s="58">
        <v>2.0213100000000001E-3</v>
      </c>
      <c r="E371" s="37">
        <f t="shared" si="17"/>
        <v>1.5948477197411911E-3</v>
      </c>
      <c r="F371" s="37">
        <f t="shared" si="16"/>
        <v>-6.4409770208197097</v>
      </c>
    </row>
    <row r="372" spans="1:6" x14ac:dyDescent="0.3">
      <c r="A372" s="56">
        <v>2020</v>
      </c>
      <c r="B372" s="57">
        <f>273.16+'[1]Measured values'!H1014</f>
        <v>300.07670000000002</v>
      </c>
      <c r="C372" s="37">
        <f t="shared" si="15"/>
        <v>3.332481328940234E-3</v>
      </c>
      <c r="D372" s="58">
        <v>2.0136799999999999E-3</v>
      </c>
      <c r="E372" s="37">
        <f t="shared" si="17"/>
        <v>1.5939840101321743E-3</v>
      </c>
      <c r="F372" s="37">
        <f t="shared" si="16"/>
        <v>-6.4415187299491361</v>
      </c>
    </row>
    <row r="373" spans="1:6" x14ac:dyDescent="0.3">
      <c r="A373" s="56">
        <v>2022</v>
      </c>
      <c r="B373" s="57">
        <f>273.16+'[1]Measured values'!H1015</f>
        <v>300.08050000000003</v>
      </c>
      <c r="C373" s="37">
        <f t="shared" si="15"/>
        <v>3.3324391288337626E-3</v>
      </c>
      <c r="D373" s="58">
        <v>2.0078600000000002E-3</v>
      </c>
      <c r="E373" s="37">
        <f t="shared" si="17"/>
        <v>1.5941722905915012E-3</v>
      </c>
      <c r="F373" s="37">
        <f t="shared" si="16"/>
        <v>-6.4414006175093519</v>
      </c>
    </row>
    <row r="374" spans="1:6" x14ac:dyDescent="0.3">
      <c r="A374" s="56">
        <v>2024</v>
      </c>
      <c r="B374" s="57">
        <f>273.16+'[1]Measured values'!H1016</f>
        <v>300.08410000000003</v>
      </c>
      <c r="C374" s="37">
        <f t="shared" si="15"/>
        <v>3.3323991507713999E-3</v>
      </c>
      <c r="D374" s="58">
        <v>2.00395E-3</v>
      </c>
      <c r="E374" s="37">
        <f t="shared" si="17"/>
        <v>1.595628632852938E-3</v>
      </c>
      <c r="F374" s="37">
        <f t="shared" si="16"/>
        <v>-6.4404874932125198</v>
      </c>
    </row>
    <row r="375" spans="1:6" x14ac:dyDescent="0.3">
      <c r="A375" s="56">
        <v>2026</v>
      </c>
      <c r="B375" s="57">
        <f>273.16+'[1]Measured values'!H1017</f>
        <v>300.08810000000005</v>
      </c>
      <c r="C375" s="37">
        <f t="shared" si="15"/>
        <v>3.3323547318270864E-3</v>
      </c>
      <c r="D375" s="58">
        <v>1.9991499999999999E-3</v>
      </c>
      <c r="E375" s="37">
        <f t="shared" si="17"/>
        <v>1.5968927230609756E-3</v>
      </c>
      <c r="F375" s="37">
        <f t="shared" si="16"/>
        <v>-6.4396955860437499</v>
      </c>
    </row>
    <row r="376" spans="1:6" x14ac:dyDescent="0.3">
      <c r="A376" s="56">
        <v>2028</v>
      </c>
      <c r="B376" s="57">
        <f>273.16+'[1]Measured values'!H1018</f>
        <v>300.09190000000001</v>
      </c>
      <c r="C376" s="37">
        <f t="shared" si="15"/>
        <v>3.3323125349268008E-3</v>
      </c>
      <c r="D376" s="58">
        <v>1.9908299999999999E-3</v>
      </c>
      <c r="E376" s="37">
        <f t="shared" si="17"/>
        <v>1.5950885345725218E-3</v>
      </c>
      <c r="F376" s="37">
        <f t="shared" si="16"/>
        <v>-6.440826036716838</v>
      </c>
    </row>
    <row r="377" spans="1:6" x14ac:dyDescent="0.3">
      <c r="A377" s="56">
        <v>2030</v>
      </c>
      <c r="B377" s="57">
        <f>273.16+'[1]Measured values'!H1019</f>
        <v>300.096</v>
      </c>
      <c r="C377" s="37">
        <f t="shared" si="15"/>
        <v>3.3322670078908081E-3</v>
      </c>
      <c r="D377" s="58">
        <v>1.9838099999999999E-3</v>
      </c>
      <c r="E377" s="37">
        <f t="shared" si="17"/>
        <v>1.5947025723472307E-3</v>
      </c>
      <c r="F377" s="37">
        <f t="shared" si="16"/>
        <v>-6.4410680351513667</v>
      </c>
    </row>
    <row r="378" spans="1:6" x14ac:dyDescent="0.3">
      <c r="A378" s="56">
        <v>2032</v>
      </c>
      <c r="B378" s="57">
        <f>273.16+'[1]Measured values'!H1020</f>
        <v>300.09980000000002</v>
      </c>
      <c r="C378" s="37">
        <f t="shared" si="15"/>
        <v>3.3322248132121378E-3</v>
      </c>
      <c r="D378" s="58">
        <v>1.9779099999999998E-3</v>
      </c>
      <c r="E378" s="37">
        <f t="shared" si="17"/>
        <v>1.5948314787937227E-3</v>
      </c>
      <c r="F378" s="37">
        <f t="shared" si="16"/>
        <v>-6.4409872042560101</v>
      </c>
    </row>
    <row r="379" spans="1:6" x14ac:dyDescent="0.3">
      <c r="A379" s="56">
        <v>2034</v>
      </c>
      <c r="B379" s="57">
        <f>273.16+'[1]Measured values'!H1021</f>
        <v>300.10380000000004</v>
      </c>
      <c r="C379" s="37">
        <f t="shared" si="15"/>
        <v>3.332180398915308E-3</v>
      </c>
      <c r="D379" s="58">
        <v>1.97123E-3</v>
      </c>
      <c r="E379" s="37">
        <f t="shared" si="17"/>
        <v>1.5945882543277831E-3</v>
      </c>
      <c r="F379" s="37">
        <f t="shared" si="16"/>
        <v>-6.4411397238280728</v>
      </c>
    </row>
    <row r="380" spans="1:6" x14ac:dyDescent="0.3">
      <c r="A380" s="56">
        <v>2036</v>
      </c>
      <c r="B380" s="57">
        <f>273.16+'[1]Measured values'!H1022</f>
        <v>300.10740000000004</v>
      </c>
      <c r="C380" s="37">
        <f t="shared" si="15"/>
        <v>3.3321404270604451E-3</v>
      </c>
      <c r="D380" s="58">
        <v>1.9639599999999998E-3</v>
      </c>
      <c r="E380" s="37">
        <f t="shared" si="17"/>
        <v>1.5933473957488353E-3</v>
      </c>
      <c r="F380" s="37">
        <f t="shared" si="16"/>
        <v>-6.4419181954020415</v>
      </c>
    </row>
    <row r="381" spans="1:6" x14ac:dyDescent="0.3">
      <c r="A381" s="56">
        <v>2038</v>
      </c>
      <c r="B381" s="57">
        <f>273.16+'[1]Measured values'!H1023</f>
        <v>300.11150000000004</v>
      </c>
      <c r="C381" s="37">
        <f t="shared" si="15"/>
        <v>3.3320949047270761E-3</v>
      </c>
      <c r="D381" s="58">
        <v>1.95612E-3</v>
      </c>
      <c r="E381" s="37">
        <f t="shared" si="17"/>
        <v>1.5922832722832763E-3</v>
      </c>
      <c r="F381" s="37">
        <f t="shared" si="16"/>
        <v>-6.4425862725371692</v>
      </c>
    </row>
    <row r="382" spans="1:6" x14ac:dyDescent="0.3">
      <c r="A382" s="56">
        <v>2040</v>
      </c>
      <c r="B382" s="57">
        <f>273.16+'[1]Measured values'!H1024</f>
        <v>300.11510000000004</v>
      </c>
      <c r="C382" s="37">
        <f t="shared" si="15"/>
        <v>3.3320549349233008E-3</v>
      </c>
      <c r="D382" s="58">
        <v>1.9523800000000001E-3</v>
      </c>
      <c r="E382" s="37">
        <f t="shared" si="17"/>
        <v>1.5939097069148621E-3</v>
      </c>
      <c r="F382" s="37">
        <f t="shared" si="16"/>
        <v>-6.4415653458177449</v>
      </c>
    </row>
    <row r="383" spans="1:6" x14ac:dyDescent="0.3">
      <c r="A383" s="56">
        <v>2042</v>
      </c>
      <c r="B383" s="57">
        <f>273.16+'[1]Measured values'!H1025</f>
        <v>300.11890000000005</v>
      </c>
      <c r="C383" s="37">
        <f t="shared" si="15"/>
        <v>3.3320127456151539E-3</v>
      </c>
      <c r="D383" s="58">
        <v>1.9490499999999999E-3</v>
      </c>
      <c r="E383" s="37">
        <f t="shared" si="17"/>
        <v>1.5961428220457245E-3</v>
      </c>
      <c r="F383" s="37">
        <f t="shared" si="16"/>
        <v>-6.4401652964609664</v>
      </c>
    </row>
    <row r="384" spans="1:6" x14ac:dyDescent="0.3">
      <c r="A384" s="56">
        <v>2044</v>
      </c>
      <c r="B384" s="57">
        <f>273.16+'[1]Measured values'!H1026</f>
        <v>300.12270000000001</v>
      </c>
      <c r="C384" s="37">
        <f t="shared" si="15"/>
        <v>3.3319705573753669E-3</v>
      </c>
      <c r="D384" s="58">
        <v>1.94462E-3</v>
      </c>
      <c r="E384" s="37">
        <f t="shared" si="17"/>
        <v>1.5974862400394015E-3</v>
      </c>
      <c r="F384" s="37">
        <f t="shared" si="16"/>
        <v>-6.4393239851835444</v>
      </c>
    </row>
    <row r="385" spans="1:6" x14ac:dyDescent="0.3">
      <c r="A385" s="56">
        <v>2046</v>
      </c>
      <c r="B385" s="57">
        <f>273.16+'[1]Measured values'!H1027</f>
        <v>300.1268</v>
      </c>
      <c r="C385" s="37">
        <f t="shared" si="15"/>
        <v>3.3319250396832271E-3</v>
      </c>
      <c r="D385" s="58">
        <v>1.93892E-3</v>
      </c>
      <c r="E385" s="37">
        <f t="shared" si="17"/>
        <v>1.5981866139135787E-3</v>
      </c>
      <c r="F385" s="37">
        <f t="shared" si="16"/>
        <v>-6.4388856587856944</v>
      </c>
    </row>
    <row r="386" spans="1:6" x14ac:dyDescent="0.3">
      <c r="A386" s="56">
        <v>2048</v>
      </c>
      <c r="B386" s="57">
        <f>273.16+'[1]Measured values'!H1028</f>
        <v>300.13080000000002</v>
      </c>
      <c r="C386" s="37">
        <f t="shared" si="15"/>
        <v>3.3318806333771807E-3</v>
      </c>
      <c r="D386" s="58">
        <v>1.9340900000000001E-3</v>
      </c>
      <c r="E386" s="37">
        <f t="shared" si="17"/>
        <v>1.5994789943764344E-3</v>
      </c>
      <c r="F386" s="37">
        <f t="shared" si="16"/>
        <v>-6.4380773312796071</v>
      </c>
    </row>
    <row r="387" spans="1:6" x14ac:dyDescent="0.3">
      <c r="A387" s="56">
        <v>2050</v>
      </c>
      <c r="B387" s="57">
        <f>273.16+'[1]Measured values'!H1029</f>
        <v>300.13460000000003</v>
      </c>
      <c r="C387" s="37">
        <f t="shared" si="15"/>
        <v>3.3318384484827802E-3</v>
      </c>
      <c r="D387" s="58">
        <v>1.93389E-3</v>
      </c>
      <c r="E387" s="37">
        <f t="shared" si="17"/>
        <v>1.6043554006968676E-3</v>
      </c>
      <c r="F387" s="37">
        <f t="shared" si="16"/>
        <v>-6.43503322257438</v>
      </c>
    </row>
    <row r="388" spans="1:6" x14ac:dyDescent="0.3">
      <c r="A388" s="56">
        <v>2052</v>
      </c>
      <c r="B388" s="57">
        <f>273.16+'[1]Measured values'!H1030</f>
        <v>300.13820000000004</v>
      </c>
      <c r="C388" s="37">
        <f t="shared" si="15"/>
        <v>3.3317984848313205E-3</v>
      </c>
      <c r="D388" s="58">
        <v>1.93275E-3</v>
      </c>
      <c r="E388" s="37">
        <f t="shared" si="17"/>
        <v>1.6082126809785434E-3</v>
      </c>
      <c r="F388" s="37">
        <f t="shared" si="16"/>
        <v>-6.4326318526813733</v>
      </c>
    </row>
    <row r="389" spans="1:6" x14ac:dyDescent="0.3">
      <c r="A389" s="56">
        <v>2054</v>
      </c>
      <c r="B389" s="57">
        <f>273.16+'[1]Measured values'!H1031</f>
        <v>300.14210000000003</v>
      </c>
      <c r="C389" s="37">
        <f t="shared" si="15"/>
        <v>3.3317551919574092E-3</v>
      </c>
      <c r="D389" s="58">
        <v>1.93063E-3</v>
      </c>
      <c r="E389" s="37">
        <f t="shared" si="17"/>
        <v>1.6116787711828978E-3</v>
      </c>
      <c r="F389" s="37">
        <f t="shared" si="16"/>
        <v>-6.4304789282150354</v>
      </c>
    </row>
    <row r="390" spans="1:6" x14ac:dyDescent="0.3">
      <c r="A390" s="56">
        <v>2056</v>
      </c>
      <c r="B390" s="57">
        <f>273.16+'[1]Measured values'!H1032</f>
        <v>300.14590000000004</v>
      </c>
      <c r="C390" s="37">
        <f t="shared" si="15"/>
        <v>3.3317130102393532E-3</v>
      </c>
      <c r="D390" s="58">
        <v>1.92975E-3</v>
      </c>
      <c r="E390" s="37">
        <f t="shared" si="17"/>
        <v>1.6160706808475114E-3</v>
      </c>
      <c r="F390" s="37">
        <f t="shared" si="16"/>
        <v>-6.4277575816915062</v>
      </c>
    </row>
    <row r="391" spans="1:6" x14ac:dyDescent="0.3">
      <c r="A391" s="56">
        <v>2058</v>
      </c>
      <c r="B391" s="57">
        <f>273.16+'[1]Measured values'!H1033</f>
        <v>300.14930000000004</v>
      </c>
      <c r="C391" s="37">
        <f t="shared" si="15"/>
        <v>3.3316752696074914E-3</v>
      </c>
      <c r="D391" s="58">
        <v>1.9286500000000001E-3</v>
      </c>
      <c r="E391" s="37">
        <f t="shared" si="17"/>
        <v>1.6197614848408601E-3</v>
      </c>
      <c r="F391" s="37">
        <f t="shared" si="16"/>
        <v>-6.4254763721571937</v>
      </c>
    </row>
    <row r="392" spans="1:6" x14ac:dyDescent="0.3">
      <c r="A392" s="56">
        <v>2060</v>
      </c>
      <c r="B392" s="57">
        <f>273.16+'[1]Measured values'!H1034</f>
        <v>300.15309999999999</v>
      </c>
      <c r="C392" s="37">
        <f t="shared" si="15"/>
        <v>3.3316330899131144E-3</v>
      </c>
      <c r="D392" s="58">
        <v>1.9208000000000001E-3</v>
      </c>
      <c r="E392" s="37">
        <f t="shared" si="17"/>
        <v>1.6183334737551102E-3</v>
      </c>
      <c r="F392" s="37">
        <f t="shared" si="16"/>
        <v>-6.426358379137584</v>
      </c>
    </row>
    <row r="393" spans="1:6" x14ac:dyDescent="0.3">
      <c r="A393" s="56">
        <v>2062</v>
      </c>
      <c r="B393" s="57">
        <f>273.16+'[1]Measured values'!H1035</f>
        <v>300.15700000000004</v>
      </c>
      <c r="C393" s="37">
        <f t="shared" ref="C393:C456" si="18">1/B393</f>
        <v>3.3315898013372997E-3</v>
      </c>
      <c r="D393" s="58">
        <v>1.91472E-3</v>
      </c>
      <c r="E393" s="37">
        <f t="shared" si="17"/>
        <v>1.6185291631445576E-3</v>
      </c>
      <c r="F393" s="37">
        <f t="shared" ref="F393:F456" si="19">LN(E393)</f>
        <v>-6.4262374661353112</v>
      </c>
    </row>
    <row r="394" spans="1:6" x14ac:dyDescent="0.3">
      <c r="A394" s="56">
        <v>2064</v>
      </c>
      <c r="B394" s="57">
        <f>273.16+'[1]Measured values'!H1036</f>
        <v>300.16080000000005</v>
      </c>
      <c r="C394" s="37">
        <f t="shared" si="18"/>
        <v>3.331547623806972E-3</v>
      </c>
      <c r="D394" s="58">
        <v>1.90894E-3</v>
      </c>
      <c r="E394" s="37">
        <f t="shared" ref="E394:E457" si="20">D394/($B$3-B394)</f>
        <v>1.6188432835821166E-3</v>
      </c>
      <c r="F394" s="37">
        <f t="shared" si="19"/>
        <v>-6.426043407253478</v>
      </c>
    </row>
    <row r="395" spans="1:6" x14ac:dyDescent="0.3">
      <c r="A395" s="56">
        <v>2066</v>
      </c>
      <c r="B395" s="57">
        <f>273.16+'[1]Measured values'!H1037</f>
        <v>300.1644</v>
      </c>
      <c r="C395" s="37">
        <f t="shared" si="18"/>
        <v>3.3315076671317453E-3</v>
      </c>
      <c r="D395" s="58">
        <v>1.90526E-3</v>
      </c>
      <c r="E395" s="37">
        <f t="shared" si="20"/>
        <v>1.620670296019011E-3</v>
      </c>
      <c r="F395" s="37">
        <f t="shared" si="19"/>
        <v>-6.4249154523394409</v>
      </c>
    </row>
    <row r="396" spans="1:6" x14ac:dyDescent="0.3">
      <c r="A396" s="56">
        <v>2068</v>
      </c>
      <c r="B396" s="57">
        <f>273.16+'[1]Measured values'!H1038</f>
        <v>300.16800000000001</v>
      </c>
      <c r="C396" s="37">
        <f t="shared" si="18"/>
        <v>3.3314677114149407E-3</v>
      </c>
      <c r="D396" s="58">
        <v>1.89974E-3</v>
      </c>
      <c r="E396" s="37">
        <f t="shared" si="20"/>
        <v>1.6209385665528658E-3</v>
      </c>
      <c r="F396" s="37">
        <f t="shared" si="19"/>
        <v>-6.4247499354335833</v>
      </c>
    </row>
    <row r="397" spans="1:6" x14ac:dyDescent="0.3">
      <c r="A397" s="56">
        <v>2070</v>
      </c>
      <c r="B397" s="57">
        <f>273.16+'[1]Measured values'!H1039</f>
        <v>300.17230000000001</v>
      </c>
      <c r="C397" s="37">
        <f t="shared" si="18"/>
        <v>3.331419987787014E-3</v>
      </c>
      <c r="D397" s="58">
        <v>1.89514E-3</v>
      </c>
      <c r="E397" s="37">
        <f t="shared" si="20"/>
        <v>1.622968228140755E-3</v>
      </c>
      <c r="F397" s="37">
        <f t="shared" si="19"/>
        <v>-6.4234985666482238</v>
      </c>
    </row>
    <row r="398" spans="1:6" x14ac:dyDescent="0.3">
      <c r="A398" s="56">
        <v>2072</v>
      </c>
      <c r="B398" s="57">
        <f>273.16+'[1]Measured values'!H1040</f>
        <v>300.17610000000002</v>
      </c>
      <c r="C398" s="37">
        <f t="shared" si="18"/>
        <v>3.3313778145561885E-3</v>
      </c>
      <c r="D398" s="58">
        <v>1.8931600000000001E-3</v>
      </c>
      <c r="E398" s="37">
        <f t="shared" si="20"/>
        <v>1.6265658561731935E-3</v>
      </c>
      <c r="F398" s="37">
        <f t="shared" si="19"/>
        <v>-6.4212843233696582</v>
      </c>
    </row>
    <row r="399" spans="1:6" x14ac:dyDescent="0.3">
      <c r="A399" s="56">
        <v>2074</v>
      </c>
      <c r="B399" s="57">
        <f>273.16+'[1]Measured values'!H1041</f>
        <v>300.17930000000001</v>
      </c>
      <c r="C399" s="37">
        <f t="shared" si="18"/>
        <v>3.3313423010847181E-3</v>
      </c>
      <c r="D399" s="58">
        <v>1.8935499999999999E-3</v>
      </c>
      <c r="E399" s="37">
        <f t="shared" si="20"/>
        <v>1.6313862324459098E-3</v>
      </c>
      <c r="F399" s="37">
        <f t="shared" si="19"/>
        <v>-6.4183251762372961</v>
      </c>
    </row>
    <row r="400" spans="1:6" x14ac:dyDescent="0.3">
      <c r="A400" s="56">
        <v>2076</v>
      </c>
      <c r="B400" s="57">
        <f>273.16+'[1]Measured values'!H1042</f>
        <v>300.18310000000002</v>
      </c>
      <c r="C400" s="37">
        <f t="shared" si="18"/>
        <v>3.3313001298207658E-3</v>
      </c>
      <c r="D400" s="58">
        <v>1.8863300000000001E-3</v>
      </c>
      <c r="E400" s="37">
        <f t="shared" si="20"/>
        <v>1.6305039329241836E-3</v>
      </c>
      <c r="F400" s="37">
        <f t="shared" si="19"/>
        <v>-6.4188661506407936</v>
      </c>
    </row>
    <row r="401" spans="1:6" x14ac:dyDescent="0.3">
      <c r="A401" s="56">
        <v>2078</v>
      </c>
      <c r="B401" s="57">
        <f>273.16+'[1]Measured values'!H1043</f>
        <v>300.18670000000003</v>
      </c>
      <c r="C401" s="37">
        <f t="shared" si="18"/>
        <v>3.3312601790818843E-3</v>
      </c>
      <c r="D401" s="58">
        <v>1.88014E-3</v>
      </c>
      <c r="E401" s="37">
        <f t="shared" si="20"/>
        <v>1.6302263071187007E-3</v>
      </c>
      <c r="F401" s="37">
        <f t="shared" si="19"/>
        <v>-6.4190364350775404</v>
      </c>
    </row>
    <row r="402" spans="1:6" x14ac:dyDescent="0.3">
      <c r="A402" s="56">
        <v>2080</v>
      </c>
      <c r="B402" s="57">
        <f>273.16+'[1]Measured values'!H1044</f>
        <v>300.19060000000002</v>
      </c>
      <c r="C402" s="37">
        <f t="shared" si="18"/>
        <v>3.3312169001960754E-3</v>
      </c>
      <c r="D402" s="58">
        <v>1.87317E-3</v>
      </c>
      <c r="E402" s="37">
        <f t="shared" si="20"/>
        <v>1.6296937532625517E-3</v>
      </c>
      <c r="F402" s="37">
        <f t="shared" si="19"/>
        <v>-6.419363163249411</v>
      </c>
    </row>
    <row r="403" spans="1:6" x14ac:dyDescent="0.3">
      <c r="A403" s="56">
        <v>2082</v>
      </c>
      <c r="B403" s="57">
        <f>273.16+'[1]Measured values'!H1045</f>
        <v>300.19400000000002</v>
      </c>
      <c r="C403" s="37">
        <f t="shared" si="18"/>
        <v>3.3311791708028806E-3</v>
      </c>
      <c r="D403" s="58">
        <v>1.86937E-3</v>
      </c>
      <c r="E403" s="37">
        <f t="shared" si="20"/>
        <v>1.6312129144851445E-3</v>
      </c>
      <c r="F403" s="37">
        <f t="shared" si="19"/>
        <v>-6.4184314215669387</v>
      </c>
    </row>
    <row r="404" spans="1:6" x14ac:dyDescent="0.3">
      <c r="A404" s="56">
        <v>2084</v>
      </c>
      <c r="B404" s="57">
        <f>273.16+'[1]Measured values'!H1046</f>
        <v>300.19780000000003</v>
      </c>
      <c r="C404" s="37">
        <f t="shared" si="18"/>
        <v>3.3311370036689138E-3</v>
      </c>
      <c r="D404" s="58">
        <v>1.8655200000000001E-3</v>
      </c>
      <c r="E404" s="37">
        <f t="shared" si="20"/>
        <v>1.6332691297496025E-3</v>
      </c>
      <c r="F404" s="37">
        <f t="shared" si="19"/>
        <v>-6.4171716716228282</v>
      </c>
    </row>
    <row r="405" spans="1:6" x14ac:dyDescent="0.3">
      <c r="A405" s="56">
        <v>2086</v>
      </c>
      <c r="B405" s="57">
        <f>273.16+'[1]Measured values'!H1047</f>
        <v>300.20120000000003</v>
      </c>
      <c r="C405" s="37">
        <f t="shared" si="18"/>
        <v>3.3310992760855048E-3</v>
      </c>
      <c r="D405" s="58">
        <v>1.86367E-3</v>
      </c>
      <c r="E405" s="37">
        <f t="shared" si="20"/>
        <v>1.6365208991921273E-3</v>
      </c>
      <c r="F405" s="37">
        <f t="shared" si="19"/>
        <v>-6.4151826934402827</v>
      </c>
    </row>
    <row r="406" spans="1:6" x14ac:dyDescent="0.3">
      <c r="A406" s="56">
        <v>2088</v>
      </c>
      <c r="B406" s="57">
        <f>273.16+'[1]Measured values'!H1048</f>
        <v>300.20490000000001</v>
      </c>
      <c r="C406" s="37">
        <f t="shared" si="18"/>
        <v>3.3310582205686849E-3</v>
      </c>
      <c r="D406" s="58">
        <v>1.8580199999999999E-3</v>
      </c>
      <c r="E406" s="37">
        <f t="shared" si="20"/>
        <v>1.6368778081225996E-3</v>
      </c>
      <c r="F406" s="37">
        <f t="shared" si="19"/>
        <v>-6.4149646271649532</v>
      </c>
    </row>
    <row r="407" spans="1:6" x14ac:dyDescent="0.3">
      <c r="A407" s="56">
        <v>2090</v>
      </c>
      <c r="B407" s="57">
        <f>273.16+'[1]Measured values'!H1049</f>
        <v>300.20850000000002</v>
      </c>
      <c r="C407" s="37">
        <f t="shared" si="18"/>
        <v>3.331018275631769E-3</v>
      </c>
      <c r="D407" s="58">
        <v>1.8529E-3</v>
      </c>
      <c r="E407" s="37">
        <f t="shared" si="20"/>
        <v>1.6375607600530027E-3</v>
      </c>
      <c r="F407" s="37">
        <f t="shared" si="19"/>
        <v>-6.4145474857673754</v>
      </c>
    </row>
    <row r="408" spans="1:6" x14ac:dyDescent="0.3">
      <c r="A408" s="56">
        <v>2092</v>
      </c>
      <c r="B408" s="57">
        <f>273.16+'[1]Measured values'!H1050</f>
        <v>300.21230000000003</v>
      </c>
      <c r="C408" s="37">
        <f t="shared" si="18"/>
        <v>3.3309761125710035E-3</v>
      </c>
      <c r="D408" s="58">
        <v>1.8485800000000001E-3</v>
      </c>
      <c r="E408" s="37">
        <f t="shared" si="20"/>
        <v>1.6392480269575179E-3</v>
      </c>
      <c r="F408" s="37">
        <f t="shared" si="19"/>
        <v>-6.4135176624463925</v>
      </c>
    </row>
    <row r="409" spans="1:6" x14ac:dyDescent="0.3">
      <c r="A409" s="56">
        <v>2094</v>
      </c>
      <c r="B409" s="57">
        <f>273.16+'[1]Measured values'!H1051</f>
        <v>300.21570000000003</v>
      </c>
      <c r="C409" s="37">
        <f t="shared" si="18"/>
        <v>3.3309383886319069E-3</v>
      </c>
      <c r="D409" s="58">
        <v>1.8425799999999999E-3</v>
      </c>
      <c r="E409" s="37">
        <f t="shared" si="20"/>
        <v>1.6388686293693777E-3</v>
      </c>
      <c r="F409" s="37">
        <f t="shared" si="19"/>
        <v>-6.4137491353496534</v>
      </c>
    </row>
    <row r="410" spans="1:6" x14ac:dyDescent="0.3">
      <c r="A410" s="56">
        <v>2096</v>
      </c>
      <c r="B410" s="57">
        <f>273.16+'[1]Measured values'!H1052</f>
        <v>300.21940000000001</v>
      </c>
      <c r="C410" s="37">
        <f t="shared" si="18"/>
        <v>3.3308973370808148E-3</v>
      </c>
      <c r="D410" s="58">
        <v>1.8351000000000001E-3</v>
      </c>
      <c r="E410" s="37">
        <f t="shared" si="20"/>
        <v>1.637604854542174E-3</v>
      </c>
      <c r="F410" s="37">
        <f t="shared" si="19"/>
        <v>-6.4145205591967143</v>
      </c>
    </row>
    <row r="411" spans="1:6" x14ac:dyDescent="0.3">
      <c r="A411" s="56">
        <v>2098</v>
      </c>
      <c r="B411" s="57">
        <f>273.16+'[1]Measured values'!H1053</f>
        <v>300.2226</v>
      </c>
      <c r="C411" s="37">
        <f t="shared" si="18"/>
        <v>3.3308618338526146E-3</v>
      </c>
      <c r="D411" s="58">
        <v>1.82876E-3</v>
      </c>
      <c r="E411" s="37">
        <f t="shared" si="20"/>
        <v>1.6366207266869052E-3</v>
      </c>
      <c r="F411" s="37">
        <f t="shared" si="19"/>
        <v>-6.4151216954718357</v>
      </c>
    </row>
    <row r="412" spans="1:6" x14ac:dyDescent="0.3">
      <c r="A412" s="56">
        <v>2100</v>
      </c>
      <c r="B412" s="57">
        <f>273.16+'[1]Measured values'!H1054</f>
        <v>300.22660000000002</v>
      </c>
      <c r="C412" s="37">
        <f t="shared" si="18"/>
        <v>3.3308174558816573E-3</v>
      </c>
      <c r="D412" s="58">
        <v>1.8194299999999999E-3</v>
      </c>
      <c r="E412" s="37">
        <f t="shared" si="20"/>
        <v>1.6341207113346318E-3</v>
      </c>
      <c r="F412" s="37">
        <f t="shared" si="19"/>
        <v>-6.4166504105271338</v>
      </c>
    </row>
    <row r="413" spans="1:6" x14ac:dyDescent="0.3">
      <c r="A413" s="56">
        <v>2102</v>
      </c>
      <c r="B413" s="57">
        <f>273.16+'[1]Measured values'!H1055</f>
        <v>300.23</v>
      </c>
      <c r="C413" s="37">
        <f t="shared" si="18"/>
        <v>3.3307797355360889E-3</v>
      </c>
      <c r="D413" s="58">
        <v>1.81427E-3</v>
      </c>
      <c r="E413" s="37">
        <f t="shared" si="20"/>
        <v>1.6344774774774574E-3</v>
      </c>
      <c r="F413" s="37">
        <f t="shared" si="19"/>
        <v>-6.4164321113519929</v>
      </c>
    </row>
    <row r="414" spans="1:6" x14ac:dyDescent="0.3">
      <c r="A414" s="56">
        <v>2104</v>
      </c>
      <c r="B414" s="57">
        <f>273.16+'[1]Measured values'!H1056</f>
        <v>300.23340000000002</v>
      </c>
      <c r="C414" s="37">
        <f t="shared" si="18"/>
        <v>3.3307420160448502E-3</v>
      </c>
      <c r="D414" s="58">
        <v>1.8060800000000001E-3</v>
      </c>
      <c r="E414" s="37">
        <f t="shared" si="20"/>
        <v>1.6320983191758327E-3</v>
      </c>
      <c r="F414" s="37">
        <f t="shared" si="19"/>
        <v>-6.41788877966182</v>
      </c>
    </row>
    <row r="415" spans="1:6" x14ac:dyDescent="0.3">
      <c r="A415" s="56">
        <v>2106</v>
      </c>
      <c r="B415" s="57">
        <f>273.16+'[1]Measured values'!H1057</f>
        <v>300.23690000000005</v>
      </c>
      <c r="C415" s="37">
        <f t="shared" si="18"/>
        <v>3.3307031880491699E-3</v>
      </c>
      <c r="D415" s="58">
        <v>1.80215E-3</v>
      </c>
      <c r="E415" s="37">
        <f t="shared" si="20"/>
        <v>1.6337140785060529E-3</v>
      </c>
      <c r="F415" s="37">
        <f t="shared" si="19"/>
        <v>-6.4168992804099947</v>
      </c>
    </row>
    <row r="416" spans="1:6" x14ac:dyDescent="0.3">
      <c r="A416" s="56">
        <v>2108</v>
      </c>
      <c r="B416" s="57">
        <f>273.16+'[1]Measured values'!H1058</f>
        <v>300.2405</v>
      </c>
      <c r="C416" s="37">
        <f t="shared" si="18"/>
        <v>3.3306632516266125E-3</v>
      </c>
      <c r="D416" s="58">
        <v>1.79878E-3</v>
      </c>
      <c r="E416" s="37">
        <f t="shared" si="20"/>
        <v>1.6359981809913084E-3</v>
      </c>
      <c r="F416" s="37">
        <f t="shared" si="19"/>
        <v>-6.4155021526657032</v>
      </c>
    </row>
    <row r="417" spans="1:6" x14ac:dyDescent="0.3">
      <c r="A417" s="56">
        <v>2110</v>
      </c>
      <c r="B417" s="57">
        <f>273.16+'[1]Measured values'!H1059</f>
        <v>300.24370000000005</v>
      </c>
      <c r="C417" s="37">
        <f t="shared" si="18"/>
        <v>3.3306277533883305E-3</v>
      </c>
      <c r="D417" s="58">
        <v>1.79222E-3</v>
      </c>
      <c r="E417" s="37">
        <f t="shared" si="20"/>
        <v>1.6347897473319567E-3</v>
      </c>
      <c r="F417" s="37">
        <f t="shared" si="19"/>
        <v>-6.4162410778059558</v>
      </c>
    </row>
    <row r="418" spans="1:6" x14ac:dyDescent="0.3">
      <c r="A418" s="56">
        <v>2112</v>
      </c>
      <c r="B418" s="57">
        <f>273.16+'[1]Measured values'!H1060</f>
        <v>300.2473</v>
      </c>
      <c r="C418" s="37">
        <f t="shared" si="18"/>
        <v>3.3305878187747232E-3</v>
      </c>
      <c r="D418" s="58">
        <v>1.7843500000000001E-3</v>
      </c>
      <c r="E418" s="37">
        <f t="shared" si="20"/>
        <v>1.6329733687196312E-3</v>
      </c>
      <c r="F418" s="37">
        <f t="shared" si="19"/>
        <v>-6.4173527733205233</v>
      </c>
    </row>
    <row r="419" spans="1:6" x14ac:dyDescent="0.3">
      <c r="A419" s="56">
        <v>2114</v>
      </c>
      <c r="B419" s="57">
        <f>273.16+'[1]Measured values'!H1061</f>
        <v>300.25100000000003</v>
      </c>
      <c r="C419" s="37">
        <f t="shared" si="18"/>
        <v>3.3305467758641934E-3</v>
      </c>
      <c r="D419" s="58">
        <v>1.7776300000000001E-3</v>
      </c>
      <c r="E419" s="37">
        <f t="shared" si="20"/>
        <v>1.6323507805326009E-3</v>
      </c>
      <c r="F419" s="37">
        <f t="shared" si="19"/>
        <v>-6.4177341064844713</v>
      </c>
    </row>
    <row r="420" spans="1:6" x14ac:dyDescent="0.3">
      <c r="A420" s="56">
        <v>2116</v>
      </c>
      <c r="B420" s="57">
        <f>273.16+'[1]Measured values'!H1062</f>
        <v>300.25480000000005</v>
      </c>
      <c r="C420" s="37">
        <f t="shared" si="18"/>
        <v>3.3305046247387214E-3</v>
      </c>
      <c r="D420" s="58">
        <v>1.7745300000000001E-3</v>
      </c>
      <c r="E420" s="37">
        <f t="shared" si="20"/>
        <v>1.6352100995208466E-3</v>
      </c>
      <c r="F420" s="37">
        <f t="shared" si="19"/>
        <v>-6.4159839816525048</v>
      </c>
    </row>
    <row r="421" spans="1:6" x14ac:dyDescent="0.3">
      <c r="A421" s="56">
        <v>2118</v>
      </c>
      <c r="B421" s="57">
        <f>273.16+'[1]Measured values'!H1063</f>
        <v>300.25800000000004</v>
      </c>
      <c r="C421" s="37">
        <f t="shared" si="18"/>
        <v>3.3304691298816345E-3</v>
      </c>
      <c r="D421" s="58">
        <v>1.77257E-3</v>
      </c>
      <c r="E421" s="37">
        <f t="shared" si="20"/>
        <v>1.6382347504621168E-3</v>
      </c>
      <c r="F421" s="37">
        <f t="shared" si="19"/>
        <v>-6.4141359885194786</v>
      </c>
    </row>
    <row r="422" spans="1:6" x14ac:dyDescent="0.3">
      <c r="A422" s="56">
        <v>2120</v>
      </c>
      <c r="B422" s="57">
        <f>273.16+'[1]Measured values'!H1064</f>
        <v>300.26140000000004</v>
      </c>
      <c r="C422" s="37">
        <f t="shared" si="18"/>
        <v>3.3304314174249501E-3</v>
      </c>
      <c r="D422" s="58">
        <v>1.76984E-3</v>
      </c>
      <c r="E422" s="37">
        <f t="shared" si="20"/>
        <v>1.6408677915816883E-3</v>
      </c>
      <c r="F422" s="37">
        <f t="shared" si="19"/>
        <v>-6.4125300358835275</v>
      </c>
    </row>
    <row r="423" spans="1:6" x14ac:dyDescent="0.3">
      <c r="A423" s="56">
        <v>2122</v>
      </c>
      <c r="B423" s="57">
        <f>273.16+'[1]Measured values'!H1065</f>
        <v>300.26460000000003</v>
      </c>
      <c r="C423" s="37">
        <f t="shared" si="18"/>
        <v>3.3303959241282517E-3</v>
      </c>
      <c r="D423" s="58">
        <v>1.76453E-3</v>
      </c>
      <c r="E423" s="37">
        <f t="shared" si="20"/>
        <v>1.6408127208480537E-3</v>
      </c>
      <c r="F423" s="37">
        <f t="shared" si="19"/>
        <v>-6.4125635984033593</v>
      </c>
    </row>
    <row r="424" spans="1:6" x14ac:dyDescent="0.3">
      <c r="A424" s="56">
        <v>2124</v>
      </c>
      <c r="B424" s="57">
        <f>273.16+'[1]Measured values'!H1066</f>
        <v>300.26830000000001</v>
      </c>
      <c r="C424" s="37">
        <f t="shared" si="18"/>
        <v>3.3303548859470013E-3</v>
      </c>
      <c r="D424" s="58">
        <v>1.75723E-3</v>
      </c>
      <c r="E424" s="37">
        <f t="shared" si="20"/>
        <v>1.6396659512923069E-3</v>
      </c>
      <c r="F424" s="37">
        <f t="shared" si="19"/>
        <v>-6.4132627461296945</v>
      </c>
    </row>
    <row r="425" spans="1:6" x14ac:dyDescent="0.3">
      <c r="A425" s="56">
        <v>2126</v>
      </c>
      <c r="B425" s="57">
        <f>273.16+'[1]Measured values'!H1067</f>
        <v>300.2715</v>
      </c>
      <c r="C425" s="37">
        <f t="shared" si="18"/>
        <v>3.3303193942815085E-3</v>
      </c>
      <c r="D425" s="58">
        <v>1.7520000000000001E-3</v>
      </c>
      <c r="E425" s="37">
        <f t="shared" si="20"/>
        <v>1.6396817969115145E-3</v>
      </c>
      <c r="F425" s="37">
        <f t="shared" si="19"/>
        <v>-6.4132530822450295</v>
      </c>
    </row>
    <row r="426" spans="1:6" x14ac:dyDescent="0.3">
      <c r="A426" s="56">
        <v>2128</v>
      </c>
      <c r="B426" s="57">
        <f>273.16+'[1]Measured values'!H1068</f>
        <v>300.27470000000005</v>
      </c>
      <c r="C426" s="37">
        <f t="shared" si="18"/>
        <v>3.3302839033724778E-3</v>
      </c>
      <c r="D426" s="58">
        <v>1.7474000000000001E-3</v>
      </c>
      <c r="E426" s="37">
        <f t="shared" si="20"/>
        <v>1.64028912043559E-3</v>
      </c>
      <c r="F426" s="37">
        <f t="shared" si="19"/>
        <v>-6.4128827597352753</v>
      </c>
    </row>
    <row r="427" spans="1:6" x14ac:dyDescent="0.3">
      <c r="A427" s="56">
        <v>2130</v>
      </c>
      <c r="B427" s="57">
        <f>273.16+'[1]Measured values'!H1069</f>
        <v>300.2783</v>
      </c>
      <c r="C427" s="37">
        <f t="shared" si="18"/>
        <v>3.3302439770039991E-3</v>
      </c>
      <c r="D427" s="58">
        <v>1.7393700000000001E-3</v>
      </c>
      <c r="E427" s="37">
        <f t="shared" si="20"/>
        <v>1.6382876518790152E-3</v>
      </c>
      <c r="F427" s="37">
        <f t="shared" si="19"/>
        <v>-6.4141036973214289</v>
      </c>
    </row>
    <row r="428" spans="1:6" x14ac:dyDescent="0.3">
      <c r="A428" s="56">
        <v>2132</v>
      </c>
      <c r="B428" s="57">
        <f>273.16+'[1]Measured values'!H1070</f>
        <v>300.2817</v>
      </c>
      <c r="C428" s="37">
        <f t="shared" si="18"/>
        <v>3.3302062696461358E-3</v>
      </c>
      <c r="D428" s="58">
        <v>1.7347599999999999E-3</v>
      </c>
      <c r="E428" s="37">
        <f t="shared" si="20"/>
        <v>1.6391949352735037E-3</v>
      </c>
      <c r="F428" s="37">
        <f t="shared" si="19"/>
        <v>-6.4135500507994188</v>
      </c>
    </row>
    <row r="429" spans="1:6" x14ac:dyDescent="0.3">
      <c r="A429" s="56">
        <v>2134</v>
      </c>
      <c r="B429" s="57">
        <f>273.16+'[1]Measured values'!H1071</f>
        <v>300.28520000000003</v>
      </c>
      <c r="C429" s="37">
        <f t="shared" si="18"/>
        <v>3.3301674541402638E-3</v>
      </c>
      <c r="D429" s="58">
        <v>1.7268299999999999E-3</v>
      </c>
      <c r="E429" s="37">
        <f t="shared" si="20"/>
        <v>1.6371160409556311E-3</v>
      </c>
      <c r="F429" s="37">
        <f t="shared" si="19"/>
        <v>-6.4148190967550418</v>
      </c>
    </row>
    <row r="430" spans="1:6" x14ac:dyDescent="0.3">
      <c r="A430" s="56">
        <v>2136</v>
      </c>
      <c r="B430" s="57">
        <f>273.16+'[1]Measured values'!H1072</f>
        <v>300.28860000000003</v>
      </c>
      <c r="C430" s="37">
        <f t="shared" si="18"/>
        <v>3.3301297485152613E-3</v>
      </c>
      <c r="D430" s="58">
        <v>1.7244000000000001E-3</v>
      </c>
      <c r="E430" s="37">
        <f t="shared" si="20"/>
        <v>1.6400989157314043E-3</v>
      </c>
      <c r="F430" s="37">
        <f t="shared" si="19"/>
        <v>-6.4129987244945061</v>
      </c>
    </row>
    <row r="431" spans="1:6" x14ac:dyDescent="0.3">
      <c r="A431" s="56">
        <v>2138</v>
      </c>
      <c r="B431" s="57">
        <f>273.16+'[1]Measured values'!H1073</f>
        <v>300.29160000000002</v>
      </c>
      <c r="C431" s="37">
        <f t="shared" si="18"/>
        <v>3.3300964795552053E-3</v>
      </c>
      <c r="D431" s="58">
        <v>1.7214800000000001E-3</v>
      </c>
      <c r="E431" s="37">
        <f t="shared" si="20"/>
        <v>1.6420068676077596E-3</v>
      </c>
      <c r="F431" s="37">
        <f t="shared" si="19"/>
        <v>-6.4118360854955077</v>
      </c>
    </row>
    <row r="432" spans="1:6" x14ac:dyDescent="0.3">
      <c r="A432" s="56">
        <v>2140</v>
      </c>
      <c r="B432" s="57">
        <f>273.16+'[1]Measured values'!H1074</f>
        <v>300.29500000000002</v>
      </c>
      <c r="C432" s="37">
        <f t="shared" si="18"/>
        <v>3.3300587755373881E-3</v>
      </c>
      <c r="D432" s="58">
        <v>1.714E-3</v>
      </c>
      <c r="E432" s="37">
        <f t="shared" si="20"/>
        <v>1.6401913875597836E-3</v>
      </c>
      <c r="F432" s="37">
        <f t="shared" si="19"/>
        <v>-6.4129423442233389</v>
      </c>
    </row>
    <row r="433" spans="1:6" x14ac:dyDescent="0.3">
      <c r="A433" s="56">
        <v>2142</v>
      </c>
      <c r="B433" s="57">
        <f>273.16+'[1]Measured values'!H1075</f>
        <v>300.29850000000005</v>
      </c>
      <c r="C433" s="37">
        <f t="shared" si="18"/>
        <v>3.3300199634696804E-3</v>
      </c>
      <c r="D433" s="58">
        <v>1.70671E-3</v>
      </c>
      <c r="E433" s="37">
        <f t="shared" si="20"/>
        <v>1.6387037926068407E-3</v>
      </c>
      <c r="F433" s="37">
        <f t="shared" si="19"/>
        <v>-6.4138497200150422</v>
      </c>
    </row>
    <row r="434" spans="1:6" x14ac:dyDescent="0.3">
      <c r="A434" s="56">
        <v>2144</v>
      </c>
      <c r="B434" s="57">
        <f>273.16+'[1]Measured values'!H1076</f>
        <v>300.3021</v>
      </c>
      <c r="C434" s="37">
        <f t="shared" si="18"/>
        <v>3.3299800434295999E-3</v>
      </c>
      <c r="D434" s="58">
        <v>1.7014E-3</v>
      </c>
      <c r="E434" s="37">
        <f t="shared" si="20"/>
        <v>1.6392716061277011E-3</v>
      </c>
      <c r="F434" s="37">
        <f t="shared" si="19"/>
        <v>-6.413503278411631</v>
      </c>
    </row>
    <row r="435" spans="1:6" x14ac:dyDescent="0.3">
      <c r="A435" s="56">
        <v>2146</v>
      </c>
      <c r="B435" s="57">
        <f>273.16+'[1]Measured values'!H1077</f>
        <v>300.30530000000005</v>
      </c>
      <c r="C435" s="37">
        <f t="shared" si="18"/>
        <v>3.3299445597530244E-3</v>
      </c>
      <c r="D435" s="58">
        <v>1.6963499999999999E-3</v>
      </c>
      <c r="E435" s="37">
        <f t="shared" si="20"/>
        <v>1.6394607132502385E-3</v>
      </c>
      <c r="F435" s="37">
        <f t="shared" si="19"/>
        <v>-6.4133879246075836</v>
      </c>
    </row>
    <row r="436" spans="1:6" x14ac:dyDescent="0.3">
      <c r="A436" s="56">
        <v>2148</v>
      </c>
      <c r="B436" s="57">
        <f>273.16+'[1]Measured values'!H1078</f>
        <v>300.30870000000004</v>
      </c>
      <c r="C436" s="37">
        <f t="shared" si="18"/>
        <v>3.3299068591752415E-3</v>
      </c>
      <c r="D436" s="58">
        <v>1.691E-3</v>
      </c>
      <c r="E436" s="37">
        <f t="shared" si="20"/>
        <v>1.6396780762145066E-3</v>
      </c>
      <c r="F436" s="37">
        <f t="shared" si="19"/>
        <v>-6.4132553514055681</v>
      </c>
    </row>
    <row r="437" spans="1:6" x14ac:dyDescent="0.3">
      <c r="A437" s="56">
        <v>2150</v>
      </c>
      <c r="B437" s="57">
        <f>273.16+'[1]Measured values'!H1079</f>
        <v>300.31170000000003</v>
      </c>
      <c r="C437" s="37">
        <f t="shared" si="18"/>
        <v>3.3298735946684726E-3</v>
      </c>
      <c r="D437" s="58">
        <v>1.68823E-3</v>
      </c>
      <c r="E437" s="37">
        <f t="shared" si="20"/>
        <v>1.6417679665467252E-3</v>
      </c>
      <c r="F437" s="37">
        <f t="shared" si="19"/>
        <v>-6.4119815894192058</v>
      </c>
    </row>
    <row r="438" spans="1:6" x14ac:dyDescent="0.3">
      <c r="A438" s="56">
        <v>2152</v>
      </c>
      <c r="B438" s="57">
        <f>273.16+'[1]Measured values'!H1080</f>
        <v>300.31560000000002</v>
      </c>
      <c r="C438" s="37">
        <f t="shared" si="18"/>
        <v>3.3298303518032361E-3</v>
      </c>
      <c r="D438" s="58">
        <v>1.6866800000000001E-3</v>
      </c>
      <c r="E438" s="37">
        <f t="shared" si="20"/>
        <v>1.6465052713783451E-3</v>
      </c>
      <c r="F438" s="37">
        <f t="shared" si="19"/>
        <v>-6.4091002545870248</v>
      </c>
    </row>
    <row r="439" spans="1:6" x14ac:dyDescent="0.3">
      <c r="A439" s="56">
        <v>2154</v>
      </c>
      <c r="B439" s="57">
        <f>273.16+'[1]Measured values'!H1081</f>
        <v>300.3186</v>
      </c>
      <c r="C439" s="37">
        <f t="shared" si="18"/>
        <v>3.329797088825001E-3</v>
      </c>
      <c r="D439" s="58">
        <v>1.68804E-3</v>
      </c>
      <c r="E439" s="37">
        <f t="shared" si="20"/>
        <v>1.6526728020363748E-3</v>
      </c>
      <c r="F439" s="37">
        <f t="shared" si="19"/>
        <v>-6.4053614216381032</v>
      </c>
    </row>
    <row r="440" spans="1:6" x14ac:dyDescent="0.3">
      <c r="A440" s="56">
        <v>2156</v>
      </c>
      <c r="B440" s="57">
        <f>273.16+'[1]Measured values'!H1082</f>
        <v>300.32180000000005</v>
      </c>
      <c r="C440" s="37">
        <f t="shared" si="18"/>
        <v>3.3297616090473612E-3</v>
      </c>
      <c r="D440" s="58">
        <v>1.6862699999999999E-3</v>
      </c>
      <c r="E440" s="37">
        <f t="shared" si="20"/>
        <v>1.6561284619917844E-3</v>
      </c>
      <c r="F440" s="37">
        <f t="shared" si="19"/>
        <v>-6.4032726523612142</v>
      </c>
    </row>
    <row r="441" spans="1:6" x14ac:dyDescent="0.3">
      <c r="A441" s="56">
        <v>2158</v>
      </c>
      <c r="B441" s="57">
        <f>273.16+'[1]Measured values'!H1083</f>
        <v>300.32480000000004</v>
      </c>
      <c r="C441" s="37">
        <f t="shared" si="18"/>
        <v>3.329728347442502E-3</v>
      </c>
      <c r="D441" s="58">
        <v>1.6816699999999999E-3</v>
      </c>
      <c r="E441" s="37">
        <f t="shared" si="20"/>
        <v>1.6564913317573006E-3</v>
      </c>
      <c r="F441" s="37">
        <f t="shared" si="19"/>
        <v>-6.4030535691041175</v>
      </c>
    </row>
    <row r="442" spans="1:6" x14ac:dyDescent="0.3">
      <c r="A442" s="56">
        <v>2160</v>
      </c>
      <c r="B442" s="57">
        <f>273.16+'[1]Measured values'!H1084</f>
        <v>300.32800000000003</v>
      </c>
      <c r="C442" s="37">
        <f t="shared" si="18"/>
        <v>3.3296928691297512E-3</v>
      </c>
      <c r="D442" s="58">
        <v>1.6764900000000001E-3</v>
      </c>
      <c r="E442" s="37">
        <f t="shared" si="20"/>
        <v>1.6566106719367582E-3</v>
      </c>
      <c r="F442" s="37">
        <f t="shared" si="19"/>
        <v>-6.4029815277486897</v>
      </c>
    </row>
    <row r="443" spans="1:6" x14ac:dyDescent="0.3">
      <c r="A443" s="56">
        <v>2162</v>
      </c>
      <c r="B443" s="57">
        <f>273.16+'[1]Measured values'!H1085</f>
        <v>300.33170000000001</v>
      </c>
      <c r="C443" s="37">
        <f t="shared" si="18"/>
        <v>3.3296518482730927E-3</v>
      </c>
      <c r="D443" s="58">
        <v>1.6691200000000001E-3</v>
      </c>
      <c r="E443" s="37">
        <f t="shared" si="20"/>
        <v>1.6553803431518074E-3</v>
      </c>
      <c r="F443" s="37">
        <f t="shared" si="19"/>
        <v>-6.4037244819632022</v>
      </c>
    </row>
    <row r="444" spans="1:6" x14ac:dyDescent="0.3">
      <c r="A444" s="56">
        <v>2164</v>
      </c>
      <c r="B444" s="57">
        <f>273.16+'[1]Measured values'!H1086</f>
        <v>300.3349</v>
      </c>
      <c r="C444" s="37">
        <f t="shared" si="18"/>
        <v>3.3296163715905145E-3</v>
      </c>
      <c r="D444" s="58">
        <v>1.66347E-3</v>
      </c>
      <c r="E444" s="37">
        <f t="shared" si="20"/>
        <v>1.6550293503133568E-3</v>
      </c>
      <c r="F444" s="37">
        <f t="shared" si="19"/>
        <v>-6.4039365359820497</v>
      </c>
    </row>
    <row r="445" spans="1:6" x14ac:dyDescent="0.3">
      <c r="A445" s="56">
        <v>2166</v>
      </c>
      <c r="B445" s="57">
        <f>273.16+'[1]Measured values'!H1087</f>
        <v>300.33810000000005</v>
      </c>
      <c r="C445" s="37">
        <f t="shared" si="18"/>
        <v>3.3295808956639193E-3</v>
      </c>
      <c r="D445" s="58">
        <v>1.6595500000000001E-3</v>
      </c>
      <c r="E445" s="37">
        <f t="shared" si="20"/>
        <v>1.6564028346142698E-3</v>
      </c>
      <c r="F445" s="37">
        <f t="shared" si="19"/>
        <v>-6.4031069949840935</v>
      </c>
    </row>
    <row r="446" spans="1:6" x14ac:dyDescent="0.3">
      <c r="A446" s="56">
        <v>2168</v>
      </c>
      <c r="B446" s="57">
        <f>273.16+'[1]Measured values'!H1088</f>
        <v>300.34110000000004</v>
      </c>
      <c r="C446" s="37">
        <f t="shared" si="18"/>
        <v>3.3295476376693028E-3</v>
      </c>
      <c r="D446" s="58">
        <v>1.6556800000000001E-3</v>
      </c>
      <c r="E446" s="37">
        <f t="shared" si="20"/>
        <v>1.6575032535789504E-3</v>
      </c>
      <c r="F446" s="37">
        <f t="shared" si="19"/>
        <v>-6.4024428729626228</v>
      </c>
    </row>
    <row r="447" spans="1:6" x14ac:dyDescent="0.3">
      <c r="A447" s="56">
        <v>2170</v>
      </c>
      <c r="B447" s="57">
        <f>273.16+'[1]Measured values'!H1089</f>
        <v>300.34450000000004</v>
      </c>
      <c r="C447" s="37">
        <f t="shared" si="18"/>
        <v>3.3295099460785862E-3</v>
      </c>
      <c r="D447" s="58">
        <v>1.6499900000000001E-3</v>
      </c>
      <c r="E447" s="37">
        <f t="shared" si="20"/>
        <v>1.6574485183325084E-3</v>
      </c>
      <c r="F447" s="37">
        <f t="shared" si="19"/>
        <v>-6.4024758962161803</v>
      </c>
    </row>
    <row r="448" spans="1:6" x14ac:dyDescent="0.3">
      <c r="A448" s="56">
        <v>2172</v>
      </c>
      <c r="B448" s="57">
        <f>273.16+'[1]Measured values'!H1090</f>
        <v>300.34780000000001</v>
      </c>
      <c r="C448" s="37">
        <f t="shared" si="18"/>
        <v>3.3294733638801416E-3</v>
      </c>
      <c r="D448" s="58">
        <v>1.64696E-3</v>
      </c>
      <c r="E448" s="37">
        <f t="shared" si="20"/>
        <v>1.6599072767586758E-3</v>
      </c>
      <c r="F448" s="37">
        <f t="shared" si="19"/>
        <v>-6.4009935355480581</v>
      </c>
    </row>
    <row r="449" spans="1:6" x14ac:dyDescent="0.3">
      <c r="A449" s="56">
        <v>2174</v>
      </c>
      <c r="B449" s="57">
        <f>273.16+'[1]Measured values'!H1091</f>
        <v>300.35120000000001</v>
      </c>
      <c r="C449" s="37">
        <f t="shared" si="18"/>
        <v>3.3294356739710044E-3</v>
      </c>
      <c r="D449" s="58">
        <v>1.64029E-3</v>
      </c>
      <c r="E449" s="37">
        <f t="shared" si="20"/>
        <v>1.6588693365695356E-3</v>
      </c>
      <c r="F449" s="37">
        <f t="shared" si="19"/>
        <v>-6.4016190312315056</v>
      </c>
    </row>
    <row r="450" spans="1:6" x14ac:dyDescent="0.3">
      <c r="A450" s="56">
        <v>2176</v>
      </c>
      <c r="B450" s="57">
        <f>273.16+'[1]Measured values'!H1092</f>
        <v>300.35420000000005</v>
      </c>
      <c r="C450" s="37">
        <f t="shared" si="18"/>
        <v>3.3294024188774449E-3</v>
      </c>
      <c r="D450" s="58">
        <v>1.63602E-3</v>
      </c>
      <c r="E450" s="37">
        <f t="shared" si="20"/>
        <v>1.6595861229458588E-3</v>
      </c>
      <c r="F450" s="37">
        <f t="shared" si="19"/>
        <v>-6.401187031226554</v>
      </c>
    </row>
    <row r="451" spans="1:6" x14ac:dyDescent="0.3">
      <c r="A451" s="56">
        <v>2178</v>
      </c>
      <c r="B451" s="57">
        <f>273.16+'[1]Measured values'!H1093</f>
        <v>300.35740000000004</v>
      </c>
      <c r="C451" s="37">
        <f t="shared" si="18"/>
        <v>3.329366947509866E-3</v>
      </c>
      <c r="D451" s="58">
        <v>1.63043E-3</v>
      </c>
      <c r="E451" s="37">
        <f t="shared" si="20"/>
        <v>1.6593018522287964E-3</v>
      </c>
      <c r="F451" s="37">
        <f t="shared" si="19"/>
        <v>-6.4013583360249582</v>
      </c>
    </row>
    <row r="452" spans="1:6" x14ac:dyDescent="0.3">
      <c r="A452" s="56">
        <v>2180</v>
      </c>
      <c r="B452" s="57">
        <f>273.16+'[1]Measured values'!H1094</f>
        <v>300.36060000000003</v>
      </c>
      <c r="C452" s="37">
        <f t="shared" si="18"/>
        <v>3.3293314768981013E-3</v>
      </c>
      <c r="D452" s="58">
        <v>1.6279300000000001E-3</v>
      </c>
      <c r="E452" s="37">
        <f t="shared" si="20"/>
        <v>1.6621707167653696E-3</v>
      </c>
      <c r="F452" s="37">
        <f t="shared" si="19"/>
        <v>-6.3996308701552849</v>
      </c>
    </row>
    <row r="453" spans="1:6" x14ac:dyDescent="0.3">
      <c r="A453" s="56">
        <v>2182</v>
      </c>
      <c r="B453" s="57">
        <f>273.16+'[1]Measured values'!H1095</f>
        <v>300.36410000000001</v>
      </c>
      <c r="C453" s="37">
        <f t="shared" si="18"/>
        <v>3.3292926817818772E-3</v>
      </c>
      <c r="D453" s="58">
        <v>1.62463E-3</v>
      </c>
      <c r="E453" s="37">
        <f t="shared" si="20"/>
        <v>1.6647504867301564E-3</v>
      </c>
      <c r="F453" s="37">
        <f t="shared" si="19"/>
        <v>-6.3980800245992606</v>
      </c>
    </row>
    <row r="454" spans="1:6" x14ac:dyDescent="0.3">
      <c r="A454" s="56">
        <v>2184</v>
      </c>
      <c r="B454" s="57">
        <f>273.16+'[1]Measured values'!H1096</f>
        <v>300.36690000000004</v>
      </c>
      <c r="C454" s="37">
        <f t="shared" si="18"/>
        <v>3.3292616463398593E-3</v>
      </c>
      <c r="D454" s="58">
        <v>1.6250100000000001E-3</v>
      </c>
      <c r="E454" s="37">
        <f t="shared" si="20"/>
        <v>1.6699311478779364E-3</v>
      </c>
      <c r="F454" s="37">
        <f t="shared" si="19"/>
        <v>-6.3949728822190108</v>
      </c>
    </row>
    <row r="455" spans="1:6" x14ac:dyDescent="0.3">
      <c r="A455" s="56">
        <v>2186</v>
      </c>
      <c r="B455" s="57">
        <f>273.16+'[1]Measured values'!H1097</f>
        <v>300.37050000000005</v>
      </c>
      <c r="C455" s="37">
        <f t="shared" si="18"/>
        <v>3.3292217444789015E-3</v>
      </c>
      <c r="D455" s="58">
        <v>1.6182200000000001E-3</v>
      </c>
      <c r="E455" s="37">
        <f t="shared" si="20"/>
        <v>1.6691284167096748E-3</v>
      </c>
      <c r="F455" s="37">
        <f t="shared" si="19"/>
        <v>-6.395453694955771</v>
      </c>
    </row>
    <row r="456" spans="1:6" x14ac:dyDescent="0.3">
      <c r="A456" s="56">
        <v>2188</v>
      </c>
      <c r="B456" s="57">
        <f>273.16+'[1]Measured values'!H1098</f>
        <v>300.37330000000003</v>
      </c>
      <c r="C456" s="37">
        <f t="shared" si="18"/>
        <v>3.329190710359409E-3</v>
      </c>
      <c r="D456" s="58">
        <v>1.62177E-3</v>
      </c>
      <c r="E456" s="37">
        <f t="shared" si="20"/>
        <v>1.677635253956755E-3</v>
      </c>
      <c r="F456" s="37">
        <f t="shared" si="19"/>
        <v>-6.3903700640785566</v>
      </c>
    </row>
    <row r="457" spans="1:6" x14ac:dyDescent="0.3">
      <c r="A457" s="56">
        <v>2190</v>
      </c>
      <c r="B457" s="57">
        <f>273.16+'[1]Measured values'!H1099</f>
        <v>300.37630000000001</v>
      </c>
      <c r="C457" s="37">
        <f t="shared" ref="C457:C520" si="21">1/B457</f>
        <v>3.3291574601591401E-3</v>
      </c>
      <c r="D457" s="58">
        <v>1.6186900000000001E-3</v>
      </c>
      <c r="E457" s="37">
        <f t="shared" si="20"/>
        <v>1.6796617204523933E-3</v>
      </c>
      <c r="F457" s="37">
        <f t="shared" ref="F457:F520" si="22">LN(E457)</f>
        <v>-6.3891628627155619</v>
      </c>
    </row>
    <row r="458" spans="1:6" x14ac:dyDescent="0.3">
      <c r="A458" s="56">
        <v>2192</v>
      </c>
      <c r="B458" s="57">
        <f>273.16+'[1]Measured values'!H1100</f>
        <v>300.38</v>
      </c>
      <c r="C458" s="37">
        <f t="shared" si="21"/>
        <v>3.3291164524935084E-3</v>
      </c>
      <c r="D458" s="58">
        <v>1.61388E-3</v>
      </c>
      <c r="E458" s="37">
        <f t="shared" ref="E458:E521" si="23">D458/($B$3-B458)</f>
        <v>1.6811249999999364E-3</v>
      </c>
      <c r="F458" s="37">
        <f t="shared" si="22"/>
        <v>-6.3882920668205987</v>
      </c>
    </row>
    <row r="459" spans="1:6" x14ac:dyDescent="0.3">
      <c r="A459" s="56">
        <v>2194</v>
      </c>
      <c r="B459" s="57">
        <f>273.16+'[1]Measured values'!H1101</f>
        <v>300.38280000000003</v>
      </c>
      <c r="C459" s="37">
        <f t="shared" si="21"/>
        <v>3.329085420336983E-3</v>
      </c>
      <c r="D459" s="58">
        <v>1.61085E-3</v>
      </c>
      <c r="E459" s="37">
        <f t="shared" si="23"/>
        <v>1.6828771416631839E-3</v>
      </c>
      <c r="F459" s="37">
        <f t="shared" si="22"/>
        <v>-6.3872503660440207</v>
      </c>
    </row>
    <row r="460" spans="1:6" x14ac:dyDescent="0.3">
      <c r="A460" s="56">
        <v>2196</v>
      </c>
      <c r="B460" s="57">
        <f>273.16+'[1]Measured values'!H1102</f>
        <v>300.38620000000003</v>
      </c>
      <c r="C460" s="37">
        <f t="shared" si="21"/>
        <v>3.3290477392103894E-3</v>
      </c>
      <c r="D460" s="58">
        <v>1.6034300000000001E-3</v>
      </c>
      <c r="E460" s="37">
        <f t="shared" si="23"/>
        <v>1.6810966659677063E-3</v>
      </c>
      <c r="F460" s="37">
        <f t="shared" si="22"/>
        <v>-6.3883089211717072</v>
      </c>
    </row>
    <row r="461" spans="1:6" x14ac:dyDescent="0.3">
      <c r="A461" s="56">
        <v>2198</v>
      </c>
      <c r="B461" s="57">
        <f>273.16+'[1]Measured values'!H1103</f>
        <v>300.3886</v>
      </c>
      <c r="C461" s="37">
        <f t="shared" si="21"/>
        <v>3.3290211412816597E-3</v>
      </c>
      <c r="D461" s="58">
        <v>1.60242E-3</v>
      </c>
      <c r="E461" s="37">
        <f t="shared" si="23"/>
        <v>1.6842758040781383E-3</v>
      </c>
      <c r="F461" s="37">
        <f t="shared" si="22"/>
        <v>-6.3864195974285538</v>
      </c>
    </row>
    <row r="462" spans="1:6" x14ac:dyDescent="0.3">
      <c r="A462" s="56">
        <v>2200</v>
      </c>
      <c r="B462" s="57">
        <f>273.16+'[1]Measured values'!H1104</f>
        <v>300.39160000000004</v>
      </c>
      <c r="C462" s="37">
        <f t="shared" si="21"/>
        <v>3.3289878944684202E-3</v>
      </c>
      <c r="D462" s="58">
        <v>1.5938199999999999E-3</v>
      </c>
      <c r="E462" s="37">
        <f t="shared" si="23"/>
        <v>1.6805356389709117E-3</v>
      </c>
      <c r="F462" s="37">
        <f t="shared" si="22"/>
        <v>-6.3886427036625397</v>
      </c>
    </row>
    <row r="463" spans="1:6" x14ac:dyDescent="0.3">
      <c r="A463" s="56">
        <v>2202</v>
      </c>
      <c r="B463" s="57">
        <f>273.16+'[1]Measured values'!H1105</f>
        <v>300.39530000000002</v>
      </c>
      <c r="C463" s="37">
        <f t="shared" si="21"/>
        <v>3.3289468909799853E-3</v>
      </c>
      <c r="D463" s="58">
        <v>1.5846E-3</v>
      </c>
      <c r="E463" s="37">
        <f t="shared" si="23"/>
        <v>1.6773578913940727E-3</v>
      </c>
      <c r="F463" s="37">
        <f t="shared" si="22"/>
        <v>-6.3905354072260963</v>
      </c>
    </row>
    <row r="464" spans="1:6" x14ac:dyDescent="0.3">
      <c r="A464" s="56">
        <v>2204</v>
      </c>
      <c r="B464" s="57">
        <f>273.16+'[1]Measured values'!H1106</f>
        <v>300.39830000000001</v>
      </c>
      <c r="C464" s="37">
        <f t="shared" si="21"/>
        <v>3.3289136456497921E-3</v>
      </c>
      <c r="D464" s="58">
        <v>1.57822E-3</v>
      </c>
      <c r="E464" s="37">
        <f t="shared" si="23"/>
        <v>1.6759265158754985E-3</v>
      </c>
      <c r="F464" s="37">
        <f t="shared" si="22"/>
        <v>-6.3913891228264834</v>
      </c>
    </row>
    <row r="465" spans="1:6" x14ac:dyDescent="0.3">
      <c r="A465" s="56">
        <v>2206</v>
      </c>
      <c r="B465" s="57">
        <f>273.16+'[1]Measured values'!H1107</f>
        <v>300.40110000000004</v>
      </c>
      <c r="C465" s="37">
        <f t="shared" si="21"/>
        <v>3.3288826172740375E-3</v>
      </c>
      <c r="D465" s="58">
        <v>1.5732299999999999E-3</v>
      </c>
      <c r="E465" s="37">
        <f t="shared" si="23"/>
        <v>1.6756097560975793E-3</v>
      </c>
      <c r="F465" s="37">
        <f t="shared" si="22"/>
        <v>-6.39157814645813</v>
      </c>
    </row>
    <row r="466" spans="1:6" x14ac:dyDescent="0.3">
      <c r="A466" s="56">
        <v>2208</v>
      </c>
      <c r="B466" s="57">
        <f>273.16+'[1]Measured values'!H1108</f>
        <v>300.40390000000002</v>
      </c>
      <c r="C466" s="37">
        <f t="shared" si="21"/>
        <v>3.3288515894767008E-3</v>
      </c>
      <c r="D466" s="58">
        <v>1.5652299999999999E-3</v>
      </c>
      <c r="E466" s="37">
        <f t="shared" si="23"/>
        <v>1.6720756329451796E-3</v>
      </c>
      <c r="F466" s="37">
        <f t="shared" si="22"/>
        <v>-6.3936895303276398</v>
      </c>
    </row>
    <row r="467" spans="1:6" x14ac:dyDescent="0.3">
      <c r="A467" s="56">
        <v>2210</v>
      </c>
      <c r="B467" s="57">
        <f>273.16+'[1]Measured values'!H1109</f>
        <v>300.40750000000003</v>
      </c>
      <c r="C467" s="37">
        <f t="shared" si="21"/>
        <v>3.3288116974443047E-3</v>
      </c>
      <c r="D467" s="58">
        <v>1.55762E-3</v>
      </c>
      <c r="E467" s="37">
        <f t="shared" si="23"/>
        <v>1.6703699731903405E-3</v>
      </c>
      <c r="F467" s="37">
        <f t="shared" si="22"/>
        <v>-6.3947101362574807</v>
      </c>
    </row>
    <row r="468" spans="1:6" x14ac:dyDescent="0.3">
      <c r="A468" s="56">
        <v>2212</v>
      </c>
      <c r="B468" s="57">
        <f>273.16+'[1]Measured values'!H1110</f>
        <v>300.41060000000004</v>
      </c>
      <c r="C468" s="37">
        <f t="shared" si="21"/>
        <v>3.3287773467380972E-3</v>
      </c>
      <c r="D468" s="58">
        <v>1.5536700000000001E-3</v>
      </c>
      <c r="E468" s="37">
        <f t="shared" si="23"/>
        <v>1.6716914138153883E-3</v>
      </c>
      <c r="F468" s="37">
        <f t="shared" si="22"/>
        <v>-6.3939193424683243</v>
      </c>
    </row>
    <row r="469" spans="1:6" x14ac:dyDescent="0.3">
      <c r="A469" s="56">
        <v>2214</v>
      </c>
      <c r="B469" s="57">
        <f>273.16+'[1]Measured values'!H1111</f>
        <v>300.41360000000003</v>
      </c>
      <c r="C469" s="37">
        <f t="shared" si="21"/>
        <v>3.3287441047941901E-3</v>
      </c>
      <c r="D469" s="58">
        <v>1.54984E-3</v>
      </c>
      <c r="E469" s="37">
        <f t="shared" si="23"/>
        <v>1.6729706390328134E-3</v>
      </c>
      <c r="F469" s="37">
        <f t="shared" si="22"/>
        <v>-6.3931544070221786</v>
      </c>
    </row>
    <row r="470" spans="1:6" x14ac:dyDescent="0.3">
      <c r="A470" s="56">
        <v>2216</v>
      </c>
      <c r="B470" s="57">
        <f>273.16+'[1]Measured values'!H1112</f>
        <v>300.41680000000002</v>
      </c>
      <c r="C470" s="37">
        <f t="shared" si="21"/>
        <v>3.3287086474524724E-3</v>
      </c>
      <c r="D470" s="58">
        <v>1.5458900000000001E-3</v>
      </c>
      <c r="E470" s="37">
        <f t="shared" si="23"/>
        <v>1.6744909012131562E-3</v>
      </c>
      <c r="F470" s="37">
        <f t="shared" si="22"/>
        <v>-6.3922460994783359</v>
      </c>
    </row>
    <row r="471" spans="1:6" x14ac:dyDescent="0.3">
      <c r="A471" s="56">
        <v>2218</v>
      </c>
      <c r="B471" s="57">
        <f>273.16+'[1]Measured values'!H1113</f>
        <v>300.4194</v>
      </c>
      <c r="C471" s="37">
        <f t="shared" si="21"/>
        <v>3.3286798389185251E-3</v>
      </c>
      <c r="D471" s="58">
        <v>1.5461699999999999E-3</v>
      </c>
      <c r="E471" s="37">
        <f t="shared" si="23"/>
        <v>1.6795242233325438E-3</v>
      </c>
      <c r="F471" s="37">
        <f t="shared" si="22"/>
        <v>-6.3892447260730698</v>
      </c>
    </row>
    <row r="472" spans="1:6" x14ac:dyDescent="0.3">
      <c r="A472" s="56">
        <v>2220</v>
      </c>
      <c r="B472" s="57">
        <f>273.16+'[1]Measured values'!H1114</f>
        <v>300.42240000000004</v>
      </c>
      <c r="C472" s="37">
        <f t="shared" si="21"/>
        <v>3.3286465989220506E-3</v>
      </c>
      <c r="D472" s="58">
        <v>1.53897E-3</v>
      </c>
      <c r="E472" s="37">
        <f t="shared" si="23"/>
        <v>1.6771687009590362E-3</v>
      </c>
      <c r="F472" s="37">
        <f t="shared" si="22"/>
        <v>-6.3906482043257933</v>
      </c>
    </row>
    <row r="473" spans="1:6" x14ac:dyDescent="0.3">
      <c r="A473" s="56">
        <v>2222</v>
      </c>
      <c r="B473" s="57">
        <f>273.16+'[1]Measured values'!H1115</f>
        <v>300.42570000000001</v>
      </c>
      <c r="C473" s="37">
        <f t="shared" si="21"/>
        <v>3.3286100356926854E-3</v>
      </c>
      <c r="D473" s="58">
        <v>1.5367099999999999E-3</v>
      </c>
      <c r="E473" s="37">
        <f t="shared" si="23"/>
        <v>1.680750300776503E-3</v>
      </c>
      <c r="F473" s="37">
        <f t="shared" si="22"/>
        <v>-6.3885149776614014</v>
      </c>
    </row>
    <row r="474" spans="1:6" x14ac:dyDescent="0.3">
      <c r="A474" s="56">
        <v>2224</v>
      </c>
      <c r="B474" s="57">
        <f>273.16+'[1]Measured values'!H1116</f>
        <v>300.42870000000005</v>
      </c>
      <c r="C474" s="37">
        <f t="shared" si="21"/>
        <v>3.3285767970902907E-3</v>
      </c>
      <c r="D474" s="58">
        <v>1.5334700000000001E-3</v>
      </c>
      <c r="E474" s="37">
        <f t="shared" si="23"/>
        <v>1.6827279710304279E-3</v>
      </c>
      <c r="F474" s="37">
        <f t="shared" si="22"/>
        <v>-6.3873390102122212</v>
      </c>
    </row>
    <row r="475" spans="1:6" x14ac:dyDescent="0.3">
      <c r="A475" s="56">
        <v>2226</v>
      </c>
      <c r="B475" s="57">
        <f>273.16+'[1]Measured values'!H1117</f>
        <v>300.43150000000003</v>
      </c>
      <c r="C475" s="37">
        <f t="shared" si="21"/>
        <v>3.328545774993634E-3</v>
      </c>
      <c r="D475" s="58">
        <v>1.5292299999999999E-3</v>
      </c>
      <c r="E475" s="37">
        <f t="shared" si="23"/>
        <v>1.6832471106218974E-3</v>
      </c>
      <c r="F475" s="37">
        <f t="shared" si="22"/>
        <v>-6.3870305470875737</v>
      </c>
    </row>
    <row r="476" spans="1:6" x14ac:dyDescent="0.3">
      <c r="A476" s="56">
        <v>2228</v>
      </c>
      <c r="B476" s="57">
        <f>273.16+'[1]Measured values'!H1118</f>
        <v>300.43450000000001</v>
      </c>
      <c r="C476" s="37">
        <f t="shared" si="21"/>
        <v>3.3285125376746011E-3</v>
      </c>
      <c r="D476" s="58">
        <v>1.5281299999999999E-3</v>
      </c>
      <c r="E476" s="37">
        <f t="shared" si="23"/>
        <v>1.6876090557702596E-3</v>
      </c>
      <c r="F476" s="37">
        <f t="shared" si="22"/>
        <v>-6.3844425116641004</v>
      </c>
    </row>
    <row r="477" spans="1:6" x14ac:dyDescent="0.3">
      <c r="A477" s="56">
        <v>2230</v>
      </c>
      <c r="B477" s="57">
        <f>273.16+'[1]Measured values'!H1119</f>
        <v>300.4375</v>
      </c>
      <c r="C477" s="37">
        <f t="shared" si="21"/>
        <v>3.3284793010193467E-3</v>
      </c>
      <c r="D477" s="58">
        <v>1.5246999999999999E-3</v>
      </c>
      <c r="E477" s="37">
        <f t="shared" si="23"/>
        <v>1.6894182825484168E-3</v>
      </c>
      <c r="F477" s="37">
        <f t="shared" si="22"/>
        <v>-6.3833710208113468</v>
      </c>
    </row>
    <row r="478" spans="1:6" x14ac:dyDescent="0.3">
      <c r="A478" s="56">
        <v>2232</v>
      </c>
      <c r="B478" s="57">
        <f>273.16+'[1]Measured values'!H1120</f>
        <v>300.44080000000002</v>
      </c>
      <c r="C478" s="37">
        <f t="shared" si="21"/>
        <v>3.328442741465207E-3</v>
      </c>
      <c r="D478" s="58">
        <v>1.52513E-3</v>
      </c>
      <c r="E478" s="37">
        <f t="shared" si="23"/>
        <v>1.696096530249096E-3</v>
      </c>
      <c r="F478" s="37">
        <f t="shared" si="22"/>
        <v>-6.3794258268116462</v>
      </c>
    </row>
    <row r="479" spans="1:6" x14ac:dyDescent="0.3">
      <c r="A479" s="56">
        <v>2234</v>
      </c>
      <c r="B479" s="57">
        <f>273.16+'[1]Measured values'!H1121</f>
        <v>300.44380000000001</v>
      </c>
      <c r="C479" s="37">
        <f t="shared" si="21"/>
        <v>3.3284095062038224E-3</v>
      </c>
      <c r="D479" s="58">
        <v>1.5209100000000001E-3</v>
      </c>
      <c r="E479" s="37">
        <f t="shared" si="23"/>
        <v>1.6970653871903184E-3</v>
      </c>
      <c r="F479" s="37">
        <f t="shared" si="22"/>
        <v>-6.3788547624232521</v>
      </c>
    </row>
    <row r="480" spans="1:6" x14ac:dyDescent="0.3">
      <c r="A480" s="56">
        <v>2236</v>
      </c>
      <c r="B480" s="57">
        <f>273.16+'[1]Measured values'!H1122</f>
        <v>300.44660000000005</v>
      </c>
      <c r="C480" s="37">
        <f t="shared" si="21"/>
        <v>3.3283784872253498E-3</v>
      </c>
      <c r="D480" s="58">
        <v>1.5158000000000001E-3</v>
      </c>
      <c r="E480" s="37">
        <f t="shared" si="23"/>
        <v>1.6966644280277867E-3</v>
      </c>
      <c r="F480" s="37">
        <f t="shared" si="22"/>
        <v>-6.3790910565222108</v>
      </c>
    </row>
    <row r="481" spans="1:6" x14ac:dyDescent="0.3">
      <c r="A481" s="56">
        <v>2238</v>
      </c>
      <c r="B481" s="57">
        <f>273.16+'[1]Measured values'!H1123</f>
        <v>300.44960000000003</v>
      </c>
      <c r="C481" s="37">
        <f t="shared" si="21"/>
        <v>3.3283452532471332E-3</v>
      </c>
      <c r="D481" s="58">
        <v>1.51421E-3</v>
      </c>
      <c r="E481" s="37">
        <f t="shared" si="23"/>
        <v>1.7005952380952387E-3</v>
      </c>
      <c r="F481" s="37">
        <f t="shared" si="22"/>
        <v>-6.3767769491486685</v>
      </c>
    </row>
    <row r="482" spans="1:6" x14ac:dyDescent="0.3">
      <c r="A482" s="56">
        <v>2240</v>
      </c>
      <c r="B482" s="57">
        <f>273.16+'[1]Measured values'!H1124</f>
        <v>300.4522</v>
      </c>
      <c r="C482" s="37">
        <f t="shared" si="21"/>
        <v>3.3283164510028549E-3</v>
      </c>
      <c r="D482" s="58">
        <v>1.5126199999999999E-3</v>
      </c>
      <c r="E482" s="37">
        <f t="shared" si="23"/>
        <v>1.7037846361792678E-3</v>
      </c>
      <c r="F482" s="37">
        <f t="shared" si="22"/>
        <v>-6.3749032457812902</v>
      </c>
    </row>
    <row r="483" spans="1:6" x14ac:dyDescent="0.3">
      <c r="A483" s="56">
        <v>2242</v>
      </c>
      <c r="B483" s="57">
        <f>273.16+'[1]Measured values'!H1125</f>
        <v>300.4556</v>
      </c>
      <c r="C483" s="37">
        <f t="shared" si="21"/>
        <v>3.3282787872817147E-3</v>
      </c>
      <c r="D483" s="58">
        <v>1.505E-3</v>
      </c>
      <c r="E483" s="37">
        <f t="shared" si="23"/>
        <v>1.701718679330566E-3</v>
      </c>
      <c r="F483" s="37">
        <f t="shared" si="22"/>
        <v>-6.3761165507824833</v>
      </c>
    </row>
    <row r="484" spans="1:6" x14ac:dyDescent="0.3">
      <c r="A484" s="56">
        <v>2244</v>
      </c>
      <c r="B484" s="57">
        <f>273.16+'[1]Measured values'!H1126</f>
        <v>300.45870000000002</v>
      </c>
      <c r="C484" s="37">
        <f t="shared" si="21"/>
        <v>3.328244447572994E-3</v>
      </c>
      <c r="D484" s="58">
        <v>1.49939E-3</v>
      </c>
      <c r="E484" s="37">
        <f t="shared" si="23"/>
        <v>1.7013389311244555E-3</v>
      </c>
      <c r="F484" s="37">
        <f t="shared" si="22"/>
        <v>-6.3763397313754426</v>
      </c>
    </row>
    <row r="485" spans="1:6" x14ac:dyDescent="0.3">
      <c r="A485" s="56">
        <v>2246</v>
      </c>
      <c r="B485" s="57">
        <f>273.16+'[1]Measured values'!H1127</f>
        <v>300.46110000000004</v>
      </c>
      <c r="C485" s="37">
        <f t="shared" si="21"/>
        <v>3.3282178624787031E-3</v>
      </c>
      <c r="D485" s="58">
        <v>1.49993E-3</v>
      </c>
      <c r="E485" s="37">
        <f t="shared" si="23"/>
        <v>1.7065991580384817E-3</v>
      </c>
      <c r="F485" s="37">
        <f t="shared" si="22"/>
        <v>-6.3732526852180102</v>
      </c>
    </row>
    <row r="486" spans="1:6" x14ac:dyDescent="0.3">
      <c r="A486" s="56">
        <v>2248</v>
      </c>
      <c r="B486" s="57">
        <f>273.16+'[1]Measured values'!H1128</f>
        <v>300.46450000000004</v>
      </c>
      <c r="C486" s="37">
        <f t="shared" si="21"/>
        <v>3.328180200988802E-3</v>
      </c>
      <c r="D486" s="58">
        <v>1.4947999999999999E-3</v>
      </c>
      <c r="E486" s="37">
        <f t="shared" si="23"/>
        <v>1.707367218732176E-3</v>
      </c>
      <c r="F486" s="37">
        <f t="shared" si="22"/>
        <v>-6.3728027330967016</v>
      </c>
    </row>
    <row r="487" spans="1:6" x14ac:dyDescent="0.3">
      <c r="A487" s="56">
        <v>2250</v>
      </c>
      <c r="B487" s="57">
        <f>273.16+'[1]Measured values'!H1129</f>
        <v>300.46710000000002</v>
      </c>
      <c r="C487" s="37">
        <f t="shared" si="21"/>
        <v>3.3281514016010403E-3</v>
      </c>
      <c r="D487" s="58">
        <v>1.4944699999999999E-3</v>
      </c>
      <c r="E487" s="37">
        <f t="shared" si="23"/>
        <v>1.7120746935502043E-3</v>
      </c>
      <c r="F487" s="37">
        <f t="shared" si="22"/>
        <v>-6.3700493728041554</v>
      </c>
    </row>
    <row r="488" spans="1:6" x14ac:dyDescent="0.3">
      <c r="A488" s="56">
        <v>2252</v>
      </c>
      <c r="B488" s="57">
        <f>273.16+'[1]Measured values'!H1130</f>
        <v>300.4701</v>
      </c>
      <c r="C488" s="37">
        <f t="shared" si="21"/>
        <v>3.3281181721575622E-3</v>
      </c>
      <c r="D488" s="58">
        <v>1.4930099999999999E-3</v>
      </c>
      <c r="E488" s="37">
        <f t="shared" si="23"/>
        <v>1.7163007242211163E-3</v>
      </c>
      <c r="F488" s="37">
        <f t="shared" si="22"/>
        <v>-6.3675840460552635</v>
      </c>
    </row>
    <row r="489" spans="1:6" x14ac:dyDescent="0.3">
      <c r="A489" s="56">
        <v>2254</v>
      </c>
      <c r="B489" s="57">
        <f>273.16+'[1]Measured values'!H1131</f>
        <v>300.47280000000001</v>
      </c>
      <c r="C489" s="37">
        <f t="shared" si="21"/>
        <v>3.3280882662257614E-3</v>
      </c>
      <c r="D489" s="58">
        <v>1.4883299999999999E-3</v>
      </c>
      <c r="E489" s="37">
        <f t="shared" si="23"/>
        <v>1.7162476937268871E-3</v>
      </c>
      <c r="F489" s="37">
        <f t="shared" si="22"/>
        <v>-6.3676149446692234</v>
      </c>
    </row>
    <row r="490" spans="1:6" x14ac:dyDescent="0.3">
      <c r="A490" s="56">
        <v>2256</v>
      </c>
      <c r="B490" s="57">
        <f>273.16+'[1]Measured values'!H1132</f>
        <v>300.47560000000004</v>
      </c>
      <c r="C490" s="37">
        <f t="shared" si="21"/>
        <v>3.3280572532345385E-3</v>
      </c>
      <c r="D490" s="58">
        <v>1.4805599999999999E-3</v>
      </c>
      <c r="E490" s="37">
        <f t="shared" si="23"/>
        <v>1.7128181397501371E-3</v>
      </c>
      <c r="F490" s="37">
        <f t="shared" si="22"/>
        <v>-6.3696152300453628</v>
      </c>
    </row>
    <row r="491" spans="1:6" x14ac:dyDescent="0.3">
      <c r="A491" s="56">
        <v>2258</v>
      </c>
      <c r="B491" s="57">
        <f>273.16+'[1]Measured values'!H1133</f>
        <v>300.47840000000002</v>
      </c>
      <c r="C491" s="37">
        <f t="shared" si="21"/>
        <v>3.3280262408213034E-3</v>
      </c>
      <c r="D491" s="58">
        <v>1.47405E-3</v>
      </c>
      <c r="E491" s="37">
        <f t="shared" si="23"/>
        <v>1.7108286908077796E-3</v>
      </c>
      <c r="F491" s="37">
        <f t="shared" si="22"/>
        <v>-6.370777411347782</v>
      </c>
    </row>
    <row r="492" spans="1:6" x14ac:dyDescent="0.3">
      <c r="A492" s="56">
        <v>2260</v>
      </c>
      <c r="B492" s="57">
        <f>273.16+'[1]Measured values'!H1134</f>
        <v>300.48140000000001</v>
      </c>
      <c r="C492" s="37">
        <f t="shared" si="21"/>
        <v>3.3279930138770653E-3</v>
      </c>
      <c r="D492" s="58">
        <v>1.46733E-3</v>
      </c>
      <c r="E492" s="37">
        <f t="shared" si="23"/>
        <v>1.7089797344513847E-3</v>
      </c>
      <c r="F492" s="37">
        <f t="shared" si="22"/>
        <v>-6.3718587330515923</v>
      </c>
    </row>
    <row r="493" spans="1:6" x14ac:dyDescent="0.3">
      <c r="A493" s="56">
        <v>2262</v>
      </c>
      <c r="B493" s="57">
        <f>273.16+'[1]Measured values'!H1135</f>
        <v>300.48380000000003</v>
      </c>
      <c r="C493" s="37">
        <f t="shared" si="21"/>
        <v>3.3279664327993718E-3</v>
      </c>
      <c r="D493" s="58">
        <v>1.46043E-3</v>
      </c>
      <c r="E493" s="37">
        <f t="shared" si="23"/>
        <v>1.7057112824106493E-3</v>
      </c>
      <c r="F493" s="37">
        <f t="shared" si="22"/>
        <v>-6.3737730808053197</v>
      </c>
    </row>
    <row r="494" spans="1:6" x14ac:dyDescent="0.3">
      <c r="A494" s="56">
        <v>2264</v>
      </c>
      <c r="B494" s="57">
        <f>273.16+'[1]Measured values'!H1136</f>
        <v>300.48680000000002</v>
      </c>
      <c r="C494" s="37">
        <f t="shared" si="21"/>
        <v>3.3279332070493611E-3</v>
      </c>
      <c r="D494" s="58">
        <v>1.44936E-3</v>
      </c>
      <c r="E494" s="37">
        <f t="shared" si="23"/>
        <v>1.6987341772151596E-3</v>
      </c>
      <c r="F494" s="37">
        <f t="shared" si="22"/>
        <v>-6.3778719069115946</v>
      </c>
    </row>
    <row r="495" spans="1:6" x14ac:dyDescent="0.3">
      <c r="A495" s="56">
        <v>2266</v>
      </c>
      <c r="B495" s="57">
        <f>273.16+'[1]Measured values'!H1137</f>
        <v>300.48970000000003</v>
      </c>
      <c r="C495" s="37">
        <f t="shared" si="21"/>
        <v>3.3279010894549793E-3</v>
      </c>
      <c r="D495" s="58">
        <v>1.44074E-3</v>
      </c>
      <c r="E495" s="37">
        <f t="shared" si="23"/>
        <v>1.6943902152181498E-3</v>
      </c>
      <c r="F495" s="37">
        <f t="shared" si="22"/>
        <v>-6.3804323579106299</v>
      </c>
    </row>
    <row r="496" spans="1:6" x14ac:dyDescent="0.3">
      <c r="A496" s="56">
        <v>2268</v>
      </c>
      <c r="B496" s="57">
        <f>273.16+'[1]Measured values'!H1138</f>
        <v>300.4923</v>
      </c>
      <c r="C496" s="37">
        <f t="shared" si="21"/>
        <v>3.3278722948974068E-3</v>
      </c>
      <c r="D496" s="58">
        <v>1.4348500000000001E-3</v>
      </c>
      <c r="E496" s="37">
        <f t="shared" si="23"/>
        <v>1.6926389052730288E-3</v>
      </c>
      <c r="F496" s="37">
        <f t="shared" si="22"/>
        <v>-6.3814664854831387</v>
      </c>
    </row>
    <row r="497" spans="1:6" x14ac:dyDescent="0.3">
      <c r="A497" s="56">
        <v>2270</v>
      </c>
      <c r="B497" s="57">
        <f>273.16+'[1]Measured values'!H1139</f>
        <v>300.49530000000004</v>
      </c>
      <c r="C497" s="37">
        <f t="shared" si="21"/>
        <v>3.327839071027067E-3</v>
      </c>
      <c r="D497" s="58">
        <v>1.42801E-3</v>
      </c>
      <c r="E497" s="37">
        <f t="shared" si="23"/>
        <v>1.6905528590032185E-3</v>
      </c>
      <c r="F497" s="37">
        <f t="shared" si="22"/>
        <v>-6.3826996680394439</v>
      </c>
    </row>
    <row r="498" spans="1:6" x14ac:dyDescent="0.3">
      <c r="A498" s="56">
        <v>2272</v>
      </c>
      <c r="B498" s="57">
        <f>273.16+'[1]Measured values'!H1140</f>
        <v>300.49790000000002</v>
      </c>
      <c r="C498" s="37">
        <f t="shared" si="21"/>
        <v>3.3278102775427046E-3</v>
      </c>
      <c r="D498" s="58">
        <v>1.42216E-3</v>
      </c>
      <c r="E498" s="37">
        <f t="shared" si="23"/>
        <v>1.688825555159687E-3</v>
      </c>
      <c r="F498" s="37">
        <f t="shared" si="22"/>
        <v>-6.3837219294036727</v>
      </c>
    </row>
    <row r="499" spans="1:6" x14ac:dyDescent="0.3">
      <c r="A499" s="56">
        <v>2274</v>
      </c>
      <c r="B499" s="57">
        <f>273.16+'[1]Measured values'!H1141</f>
        <v>300.50070000000005</v>
      </c>
      <c r="C499" s="37">
        <f t="shared" si="21"/>
        <v>3.3277792697321497E-3</v>
      </c>
      <c r="D499" s="58">
        <v>1.4157200000000001E-3</v>
      </c>
      <c r="E499" s="37">
        <f t="shared" si="23"/>
        <v>1.6867866078875652E-3</v>
      </c>
      <c r="F499" s="37">
        <f t="shared" si="22"/>
        <v>-6.3849299754833782</v>
      </c>
    </row>
    <row r="500" spans="1:6" x14ac:dyDescent="0.3">
      <c r="A500" s="56">
        <v>2276</v>
      </c>
      <c r="B500" s="57">
        <f>273.16+'[1]Measured values'!H1142</f>
        <v>300.50350000000003</v>
      </c>
      <c r="C500" s="37">
        <f t="shared" si="21"/>
        <v>3.3277482624994381E-3</v>
      </c>
      <c r="D500" s="58">
        <v>1.4067299999999999E-3</v>
      </c>
      <c r="E500" s="37">
        <f t="shared" si="23"/>
        <v>1.681685594739986E-3</v>
      </c>
      <c r="F500" s="37">
        <f t="shared" si="22"/>
        <v>-6.3879586583639227</v>
      </c>
    </row>
    <row r="501" spans="1:6" x14ac:dyDescent="0.3">
      <c r="A501" s="56">
        <v>2278</v>
      </c>
      <c r="B501" s="57">
        <f>273.16+'[1]Measured values'!H1143</f>
        <v>300.50600000000003</v>
      </c>
      <c r="C501" s="37">
        <f t="shared" si="21"/>
        <v>3.3277205779585098E-3</v>
      </c>
      <c r="D501" s="58">
        <v>1.4035300000000001E-3</v>
      </c>
      <c r="E501" s="37">
        <f t="shared" si="23"/>
        <v>1.682889688249394E-3</v>
      </c>
      <c r="F501" s="37">
        <f t="shared" si="22"/>
        <v>-6.3872429106338009</v>
      </c>
    </row>
    <row r="502" spans="1:6" x14ac:dyDescent="0.3">
      <c r="A502" s="56">
        <v>2280</v>
      </c>
      <c r="B502" s="57">
        <f>273.16+'[1]Measured values'!H1144</f>
        <v>300.50900000000001</v>
      </c>
      <c r="C502" s="37">
        <f t="shared" si="21"/>
        <v>3.3276873571174239E-3</v>
      </c>
      <c r="D502" s="58">
        <v>1.3985E-3</v>
      </c>
      <c r="E502" s="37">
        <f t="shared" si="23"/>
        <v>1.6829121540312525E-3</v>
      </c>
      <c r="F502" s="37">
        <f t="shared" si="22"/>
        <v>-6.3872295611955918</v>
      </c>
    </row>
    <row r="503" spans="1:6" x14ac:dyDescent="0.3">
      <c r="A503" s="56">
        <v>2282</v>
      </c>
      <c r="B503" s="57">
        <f>273.16+'[1]Measured values'!H1145</f>
        <v>300.51140000000004</v>
      </c>
      <c r="C503" s="37">
        <f t="shared" si="21"/>
        <v>3.3276607809221209E-3</v>
      </c>
      <c r="D503" s="58">
        <v>1.3919E-3</v>
      </c>
      <c r="E503" s="37">
        <f t="shared" si="23"/>
        <v>1.6798213854694777E-3</v>
      </c>
      <c r="F503" s="37">
        <f t="shared" si="22"/>
        <v>-6.3890678093920767</v>
      </c>
    </row>
    <row r="504" spans="1:6" x14ac:dyDescent="0.3">
      <c r="A504" s="56">
        <v>2284</v>
      </c>
      <c r="B504" s="57">
        <f>273.16+'[1]Measured values'!H1146</f>
        <v>300.51420000000002</v>
      </c>
      <c r="C504" s="37">
        <f t="shared" si="21"/>
        <v>3.3276297758974447E-3</v>
      </c>
      <c r="D504" s="58">
        <v>1.3880100000000001E-3</v>
      </c>
      <c r="E504" s="37">
        <f t="shared" si="23"/>
        <v>1.6808064906756776E-3</v>
      </c>
      <c r="F504" s="37">
        <f t="shared" si="22"/>
        <v>-6.3884815467823977</v>
      </c>
    </row>
    <row r="505" spans="1:6" x14ac:dyDescent="0.3">
      <c r="A505" s="56">
        <v>2286</v>
      </c>
      <c r="B505" s="57">
        <f>273.16+'[1]Measured values'!H1147</f>
        <v>300.51740000000001</v>
      </c>
      <c r="C505" s="37">
        <f t="shared" si="21"/>
        <v>3.3275943422909952E-3</v>
      </c>
      <c r="D505" s="58">
        <v>1.38302E-3</v>
      </c>
      <c r="E505" s="37">
        <f t="shared" si="23"/>
        <v>1.6812788718696351E-3</v>
      </c>
      <c r="F505" s="37">
        <f t="shared" si="22"/>
        <v>-6.3882005419023145</v>
      </c>
    </row>
    <row r="506" spans="1:6" x14ac:dyDescent="0.3">
      <c r="A506" s="56">
        <v>2288</v>
      </c>
      <c r="B506" s="57">
        <f>273.16+'[1]Measured values'!H1148</f>
        <v>300.52010000000001</v>
      </c>
      <c r="C506" s="37">
        <f t="shared" si="21"/>
        <v>3.3275644457725121E-3</v>
      </c>
      <c r="D506" s="58">
        <v>1.38513E-3</v>
      </c>
      <c r="E506" s="37">
        <f t="shared" si="23"/>
        <v>1.6893889498718979E-3</v>
      </c>
      <c r="F506" s="37">
        <f t="shared" si="22"/>
        <v>-6.3833883835518064</v>
      </c>
    </row>
    <row r="507" spans="1:6" x14ac:dyDescent="0.3">
      <c r="A507" s="56">
        <v>2290</v>
      </c>
      <c r="B507" s="57">
        <f>273.16+'[1]Measured values'!H1149</f>
        <v>300.52270000000004</v>
      </c>
      <c r="C507" s="37">
        <f t="shared" si="21"/>
        <v>3.3275356570402165E-3</v>
      </c>
      <c r="D507" s="58">
        <v>1.3840300000000001E-3</v>
      </c>
      <c r="E507" s="37">
        <f t="shared" si="23"/>
        <v>1.6934173498103745E-3</v>
      </c>
      <c r="F507" s="37">
        <f t="shared" si="22"/>
        <v>-6.381006691260942</v>
      </c>
    </row>
    <row r="508" spans="1:6" x14ac:dyDescent="0.3">
      <c r="A508" s="56">
        <v>2292</v>
      </c>
      <c r="B508" s="57">
        <f>273.16+'[1]Measured values'!H1150</f>
        <v>300.52530000000002</v>
      </c>
      <c r="C508" s="37">
        <f t="shared" si="21"/>
        <v>3.3275068688060536E-3</v>
      </c>
      <c r="D508" s="58">
        <v>1.38163E-3</v>
      </c>
      <c r="E508" s="37">
        <f t="shared" si="23"/>
        <v>1.6958757824965909E-3</v>
      </c>
      <c r="F508" s="37">
        <f t="shared" si="22"/>
        <v>-6.379555985747194</v>
      </c>
    </row>
    <row r="509" spans="1:6" x14ac:dyDescent="0.3">
      <c r="A509" s="56">
        <v>2294</v>
      </c>
      <c r="B509" s="57">
        <f>273.16+'[1]Measured values'!H1151</f>
        <v>300.52790000000005</v>
      </c>
      <c r="C509" s="37">
        <f t="shared" si="21"/>
        <v>3.3274780810700101E-3</v>
      </c>
      <c r="D509" s="58">
        <v>1.3780400000000001E-3</v>
      </c>
      <c r="E509" s="37">
        <f t="shared" si="23"/>
        <v>1.6968846201207027E-3</v>
      </c>
      <c r="F509" s="37">
        <f t="shared" si="22"/>
        <v>-6.3789612855419762</v>
      </c>
    </row>
    <row r="510" spans="1:6" x14ac:dyDescent="0.3">
      <c r="A510" s="56">
        <v>2296</v>
      </c>
      <c r="B510" s="57">
        <f>273.16+'[1]Measured values'!H1152</f>
        <v>300.53070000000002</v>
      </c>
      <c r="C510" s="37">
        <f t="shared" si="21"/>
        <v>3.3274470794497865E-3</v>
      </c>
      <c r="D510" s="58">
        <v>1.3760999999999999E-3</v>
      </c>
      <c r="E510" s="37">
        <f t="shared" si="23"/>
        <v>1.700358334363014E-3</v>
      </c>
      <c r="F510" s="37">
        <f t="shared" si="22"/>
        <v>-6.3769162652125662</v>
      </c>
    </row>
    <row r="511" spans="1:6" x14ac:dyDescent="0.3">
      <c r="A511" s="56">
        <v>2298</v>
      </c>
      <c r="B511" s="57">
        <f>273.16+'[1]Measured values'!H1153</f>
        <v>300.5335</v>
      </c>
      <c r="C511" s="37">
        <f t="shared" si="21"/>
        <v>3.3274160784072322E-3</v>
      </c>
      <c r="D511" s="58">
        <v>1.37133E-3</v>
      </c>
      <c r="E511" s="37">
        <f t="shared" si="23"/>
        <v>1.7003471791691904E-3</v>
      </c>
      <c r="F511" s="37">
        <f t="shared" si="22"/>
        <v>-6.3769228257299533</v>
      </c>
    </row>
    <row r="512" spans="1:6" x14ac:dyDescent="0.3">
      <c r="A512" s="56">
        <v>2300</v>
      </c>
      <c r="B512" s="57">
        <f>273.16+'[1]Measured values'!H1154</f>
        <v>300.53660000000002</v>
      </c>
      <c r="C512" s="37">
        <f t="shared" si="21"/>
        <v>3.3273817564982099E-3</v>
      </c>
      <c r="D512" s="58">
        <v>1.3701200000000001E-3</v>
      </c>
      <c r="E512" s="37">
        <f t="shared" si="23"/>
        <v>1.7054020413243491E-3</v>
      </c>
      <c r="F512" s="37">
        <f t="shared" si="22"/>
        <v>-6.3739543946801742</v>
      </c>
    </row>
    <row r="513" spans="1:6" x14ac:dyDescent="0.3">
      <c r="A513" s="56">
        <v>2302</v>
      </c>
      <c r="B513" s="57">
        <f>273.16+'[1]Measured values'!H1155</f>
        <v>300.53880000000004</v>
      </c>
      <c r="C513" s="37">
        <f t="shared" si="21"/>
        <v>3.3273573994439315E-3</v>
      </c>
      <c r="D513" s="58">
        <v>1.3723400000000001E-3</v>
      </c>
      <c r="E513" s="37">
        <f t="shared" si="23"/>
        <v>1.7128557164253742E-3</v>
      </c>
      <c r="F513" s="37">
        <f t="shared" si="22"/>
        <v>-6.3695932917775551</v>
      </c>
    </row>
    <row r="514" spans="1:6" x14ac:dyDescent="0.3">
      <c r="A514" s="56">
        <v>2304</v>
      </c>
      <c r="B514" s="57">
        <f>273.16+'[1]Measured values'!H1156</f>
        <v>300.54160000000002</v>
      </c>
      <c r="C514" s="37">
        <f t="shared" si="21"/>
        <v>3.3273264000724025E-3</v>
      </c>
      <c r="D514" s="58">
        <v>1.36772E-3</v>
      </c>
      <c r="E514" s="37">
        <f t="shared" si="23"/>
        <v>1.7130761523045767E-3</v>
      </c>
      <c r="F514" s="37">
        <f t="shared" si="22"/>
        <v>-6.3694646051089618</v>
      </c>
    </row>
    <row r="515" spans="1:6" x14ac:dyDescent="0.3">
      <c r="A515" s="56">
        <v>2306</v>
      </c>
      <c r="B515" s="57">
        <f>273.16+'[1]Measured values'!H1157</f>
        <v>300.54400000000004</v>
      </c>
      <c r="C515" s="37">
        <f t="shared" si="21"/>
        <v>3.3272998296422483E-3</v>
      </c>
      <c r="D515" s="58">
        <v>1.36699E-3</v>
      </c>
      <c r="E515" s="37">
        <f t="shared" si="23"/>
        <v>1.7173241206030318E-3</v>
      </c>
      <c r="F515" s="37">
        <f t="shared" si="22"/>
        <v>-6.3669879434182715</v>
      </c>
    </row>
    <row r="516" spans="1:6" x14ac:dyDescent="0.3">
      <c r="A516" s="56">
        <v>2308</v>
      </c>
      <c r="B516" s="57">
        <f>273.16+'[1]Measured values'!H1158</f>
        <v>300.54700000000003</v>
      </c>
      <c r="C516" s="37">
        <f t="shared" si="21"/>
        <v>3.3272666172013028E-3</v>
      </c>
      <c r="D516" s="58">
        <v>1.3620399999999999E-3</v>
      </c>
      <c r="E516" s="37">
        <f t="shared" si="23"/>
        <v>1.7175788146279809E-3</v>
      </c>
      <c r="F516" s="37">
        <f t="shared" si="22"/>
        <v>-6.36683964576316</v>
      </c>
    </row>
    <row r="517" spans="1:6" x14ac:dyDescent="0.3">
      <c r="A517" s="56">
        <v>2310</v>
      </c>
      <c r="B517" s="57">
        <f>273.16+'[1]Measured values'!H1159</f>
        <v>300.54960000000005</v>
      </c>
      <c r="C517" s="37">
        <f t="shared" si="21"/>
        <v>3.3272378336221368E-3</v>
      </c>
      <c r="D517" s="58">
        <v>1.3613099999999999E-3</v>
      </c>
      <c r="E517" s="37">
        <f t="shared" si="23"/>
        <v>1.7223051619433701E-3</v>
      </c>
      <c r="F517" s="37">
        <f t="shared" si="22"/>
        <v>-6.3640916750049774</v>
      </c>
    </row>
    <row r="518" spans="1:6" x14ac:dyDescent="0.3">
      <c r="A518" s="56">
        <v>2312</v>
      </c>
      <c r="B518" s="57">
        <f>273.16+'[1]Measured values'!H1160</f>
        <v>300.5523</v>
      </c>
      <c r="C518" s="37">
        <f t="shared" si="21"/>
        <v>3.3272079435093327E-3</v>
      </c>
      <c r="D518" s="58">
        <v>1.3604699999999999E-3</v>
      </c>
      <c r="E518" s="37">
        <f t="shared" si="23"/>
        <v>1.7271423130632844E-3</v>
      </c>
      <c r="F518" s="37">
        <f t="shared" si="22"/>
        <v>-6.361287078427921</v>
      </c>
    </row>
    <row r="519" spans="1:6" x14ac:dyDescent="0.3">
      <c r="A519" s="56">
        <v>2314</v>
      </c>
      <c r="B519" s="57">
        <f>273.16+'[1]Measured values'!H1161</f>
        <v>300.55490000000003</v>
      </c>
      <c r="C519" s="37">
        <f t="shared" si="21"/>
        <v>3.3271791609453044E-3</v>
      </c>
      <c r="D519" s="58">
        <v>1.35575E-3</v>
      </c>
      <c r="E519" s="37">
        <f t="shared" si="23"/>
        <v>1.7268500827920012E-3</v>
      </c>
      <c r="F519" s="37">
        <f t="shared" si="22"/>
        <v>-6.3614562914651769</v>
      </c>
    </row>
    <row r="520" spans="1:6" x14ac:dyDescent="0.3">
      <c r="A520" s="56">
        <v>2316</v>
      </c>
      <c r="B520" s="57">
        <f>273.16+'[1]Measured values'!H1162</f>
        <v>300.5575</v>
      </c>
      <c r="C520" s="37">
        <f t="shared" si="21"/>
        <v>3.3271503788792492E-3</v>
      </c>
      <c r="D520" s="58">
        <v>1.3527599999999999E-3</v>
      </c>
      <c r="E520" s="37">
        <f t="shared" si="23"/>
        <v>1.7287667731628788E-3</v>
      </c>
      <c r="F520" s="37">
        <f t="shared" si="22"/>
        <v>-6.3603469725520396</v>
      </c>
    </row>
    <row r="521" spans="1:6" x14ac:dyDescent="0.3">
      <c r="A521" s="56">
        <v>2318</v>
      </c>
      <c r="B521" s="57">
        <f>273.16+'[1]Measured values'!H1163</f>
        <v>300.55990000000003</v>
      </c>
      <c r="C521" s="37">
        <f t="shared" ref="C521:C584" si="24">1/B521</f>
        <v>3.3271238112602508E-3</v>
      </c>
      <c r="D521" s="58">
        <v>1.34622E-3</v>
      </c>
      <c r="E521" s="37">
        <f t="shared" si="23"/>
        <v>1.7257018330983109E-3</v>
      </c>
      <c r="F521" s="37">
        <f t="shared" ref="F521:F584" si="25">LN(E521)</f>
        <v>-6.3621214514766695</v>
      </c>
    </row>
    <row r="522" spans="1:6" x14ac:dyDescent="0.3">
      <c r="A522" s="56">
        <v>2320</v>
      </c>
      <c r="B522" s="57">
        <f>273.16+'[1]Measured values'!H1164</f>
        <v>300.56270000000001</v>
      </c>
      <c r="C522" s="37">
        <f t="shared" si="24"/>
        <v>3.3270928162410039E-3</v>
      </c>
      <c r="D522" s="58">
        <v>1.3379500000000001E-3</v>
      </c>
      <c r="E522" s="37">
        <f t="shared" ref="E522:E585" si="26">D522/($B$3-B522)</f>
        <v>1.721278785539633E-3</v>
      </c>
      <c r="F522" s="37">
        <f t="shared" si="25"/>
        <v>-6.3646877844361889</v>
      </c>
    </row>
    <row r="523" spans="1:6" x14ac:dyDescent="0.3">
      <c r="A523" s="56">
        <v>2322</v>
      </c>
      <c r="B523" s="57">
        <f>273.16+'[1]Measured values'!H1165</f>
        <v>300.56550000000004</v>
      </c>
      <c r="C523" s="37">
        <f t="shared" si="24"/>
        <v>3.3270618217992412E-3</v>
      </c>
      <c r="D523" s="58">
        <v>1.33657E-3</v>
      </c>
      <c r="E523" s="37">
        <f t="shared" si="26"/>
        <v>1.7257198192382425E-3</v>
      </c>
      <c r="F523" s="37">
        <f t="shared" si="25"/>
        <v>-6.362111029023696</v>
      </c>
    </row>
    <row r="524" spans="1:6" x14ac:dyDescent="0.3">
      <c r="A524" s="56">
        <v>2324</v>
      </c>
      <c r="B524" s="57">
        <f>273.16+'[1]Measured values'!H1166</f>
        <v>300.56780000000003</v>
      </c>
      <c r="C524" s="37">
        <f t="shared" si="24"/>
        <v>3.3270363625112201E-3</v>
      </c>
      <c r="D524" s="58">
        <v>1.3364399999999999E-3</v>
      </c>
      <c r="E524" s="37">
        <f t="shared" si="26"/>
        <v>1.7306915306915351E-3</v>
      </c>
      <c r="F524" s="37">
        <f t="shared" si="25"/>
        <v>-6.3592342216192614</v>
      </c>
    </row>
    <row r="525" spans="1:6" x14ac:dyDescent="0.3">
      <c r="A525" s="56">
        <v>2326</v>
      </c>
      <c r="B525" s="57">
        <f>273.16+'[1]Measured values'!H1167</f>
        <v>300.57040000000001</v>
      </c>
      <c r="C525" s="37">
        <f t="shared" si="24"/>
        <v>3.3270075829156831E-3</v>
      </c>
      <c r="D525" s="58">
        <v>1.3311099999999999E-3</v>
      </c>
      <c r="E525" s="37">
        <f t="shared" si="26"/>
        <v>1.7296127858627288E-3</v>
      </c>
      <c r="F525" s="37">
        <f t="shared" si="25"/>
        <v>-6.3598577187253351</v>
      </c>
    </row>
    <row r="526" spans="1:6" x14ac:dyDescent="0.3">
      <c r="A526" s="56">
        <v>2328</v>
      </c>
      <c r="B526" s="57">
        <f>273.16+'[1]Measured values'!H1168</f>
        <v>300.57300000000004</v>
      </c>
      <c r="C526" s="37">
        <f t="shared" si="24"/>
        <v>3.3269788038180403E-3</v>
      </c>
      <c r="D526" s="58">
        <v>1.3248100000000001E-3</v>
      </c>
      <c r="E526" s="37">
        <f t="shared" si="26"/>
        <v>1.7272620599739336E-3</v>
      </c>
      <c r="F526" s="37">
        <f t="shared" si="25"/>
        <v>-6.3612177484377019</v>
      </c>
    </row>
    <row r="527" spans="1:6" x14ac:dyDescent="0.3">
      <c r="A527" s="56">
        <v>2330</v>
      </c>
      <c r="B527" s="57">
        <f>273.16+'[1]Measured values'!H1169</f>
        <v>300.57600000000002</v>
      </c>
      <c r="C527" s="37">
        <f t="shared" si="24"/>
        <v>3.3269455977855849E-3</v>
      </c>
      <c r="D527" s="58">
        <v>1.3178899999999999E-3</v>
      </c>
      <c r="E527" s="37">
        <f t="shared" si="26"/>
        <v>1.7249869109947416E-3</v>
      </c>
      <c r="F527" s="37">
        <f t="shared" si="25"/>
        <v>-6.3625358163567372</v>
      </c>
    </row>
    <row r="528" spans="1:6" x14ac:dyDescent="0.3">
      <c r="A528" s="56">
        <v>2332</v>
      </c>
      <c r="B528" s="57">
        <f>273.16+'[1]Measured values'!H1170</f>
        <v>300.57840000000004</v>
      </c>
      <c r="C528" s="37">
        <f t="shared" si="24"/>
        <v>3.3269190334368664E-3</v>
      </c>
      <c r="D528" s="58">
        <v>1.31634E-3</v>
      </c>
      <c r="E528" s="37">
        <f t="shared" si="26"/>
        <v>1.728387605042046E-3</v>
      </c>
      <c r="F528" s="37">
        <f t="shared" si="25"/>
        <v>-6.3605663252802511</v>
      </c>
    </row>
    <row r="529" spans="1:6" x14ac:dyDescent="0.3">
      <c r="A529" s="56">
        <v>2334</v>
      </c>
      <c r="B529" s="57">
        <f>273.16+'[1]Measured values'!H1171</f>
        <v>300.5806</v>
      </c>
      <c r="C529" s="37">
        <f t="shared" si="24"/>
        <v>3.3268946831565309E-3</v>
      </c>
      <c r="D529" s="58">
        <v>1.3142799999999999E-3</v>
      </c>
      <c r="E529" s="37">
        <f t="shared" si="26"/>
        <v>1.73068211746109E-3</v>
      </c>
      <c r="F529" s="37">
        <f t="shared" si="25"/>
        <v>-6.3592396606335964</v>
      </c>
    </row>
    <row r="530" spans="1:6" x14ac:dyDescent="0.3">
      <c r="A530" s="56">
        <v>2336</v>
      </c>
      <c r="B530" s="57">
        <f>273.16+'[1]Measured values'!H1172</f>
        <v>300.58350000000002</v>
      </c>
      <c r="C530" s="37">
        <f t="shared" si="24"/>
        <v>3.3268625856043327E-3</v>
      </c>
      <c r="D530" s="58">
        <v>1.3121299999999999E-3</v>
      </c>
      <c r="E530" s="37">
        <f t="shared" si="26"/>
        <v>1.7344745538664518E-3</v>
      </c>
      <c r="F530" s="37">
        <f t="shared" si="25"/>
        <v>-6.3570507622493126</v>
      </c>
    </row>
    <row r="531" spans="1:6" x14ac:dyDescent="0.3">
      <c r="A531" s="56">
        <v>2338</v>
      </c>
      <c r="B531" s="57">
        <f>273.16+'[1]Measured values'!H1173</f>
        <v>300.58590000000004</v>
      </c>
      <c r="C531" s="37">
        <f t="shared" si="24"/>
        <v>3.3268360225812317E-3</v>
      </c>
      <c r="D531" s="58">
        <v>1.30773E-3</v>
      </c>
      <c r="E531" s="37">
        <f t="shared" si="26"/>
        <v>1.7341599257393056E-3</v>
      </c>
      <c r="F531" s="37">
        <f t="shared" si="25"/>
        <v>-6.3572321754998926</v>
      </c>
    </row>
    <row r="532" spans="1:6" x14ac:dyDescent="0.3">
      <c r="A532" s="56">
        <v>2340</v>
      </c>
      <c r="B532" s="57">
        <f>273.16+'[1]Measured values'!H1174</f>
        <v>300.5883</v>
      </c>
      <c r="C532" s="37">
        <f t="shared" si="24"/>
        <v>3.3268094599823079E-3</v>
      </c>
      <c r="D532" s="58">
        <v>1.3036E-3</v>
      </c>
      <c r="E532" s="37">
        <f t="shared" si="26"/>
        <v>1.7342024743913149E-3</v>
      </c>
      <c r="F532" s="37">
        <f t="shared" si="25"/>
        <v>-6.3572076402021906</v>
      </c>
    </row>
    <row r="533" spans="1:6" x14ac:dyDescent="0.3">
      <c r="A533" s="56">
        <v>2342</v>
      </c>
      <c r="B533" s="57">
        <f>273.16+'[1]Measured values'!H1175</f>
        <v>300.59090000000003</v>
      </c>
      <c r="C533" s="37">
        <f t="shared" si="24"/>
        <v>3.3267806843121327E-3</v>
      </c>
      <c r="D533" s="58">
        <v>1.2954100000000001E-3</v>
      </c>
      <c r="E533" s="37">
        <f t="shared" si="26"/>
        <v>1.7292884795087472E-3</v>
      </c>
      <c r="F533" s="37">
        <f t="shared" si="25"/>
        <v>-6.3600452385936697</v>
      </c>
    </row>
    <row r="534" spans="1:6" x14ac:dyDescent="0.3">
      <c r="A534" s="56">
        <v>2344</v>
      </c>
      <c r="B534" s="57">
        <f>273.16+'[1]Measured values'!H1176</f>
        <v>300.5933</v>
      </c>
      <c r="C534" s="37">
        <f t="shared" si="24"/>
        <v>3.3267541225968774E-3</v>
      </c>
      <c r="D534" s="58">
        <v>1.2918999999999999E-3</v>
      </c>
      <c r="E534" s="37">
        <f t="shared" si="26"/>
        <v>1.7301459756260125E-3</v>
      </c>
      <c r="F534" s="37">
        <f t="shared" si="25"/>
        <v>-6.359549495057581</v>
      </c>
    </row>
    <row r="535" spans="1:6" x14ac:dyDescent="0.3">
      <c r="A535" s="56">
        <v>2346</v>
      </c>
      <c r="B535" s="57">
        <f>273.16+'[1]Measured values'!H1177</f>
        <v>300.59570000000002</v>
      </c>
      <c r="C535" s="37">
        <f t="shared" si="24"/>
        <v>3.3267275613057669E-3</v>
      </c>
      <c r="D535" s="58">
        <v>1.2873299999999999E-3</v>
      </c>
      <c r="E535" s="37">
        <f t="shared" si="26"/>
        <v>1.7295848448206142E-3</v>
      </c>
      <c r="F535" s="37">
        <f t="shared" si="25"/>
        <v>-6.3598738733629698</v>
      </c>
    </row>
    <row r="536" spans="1:6" x14ac:dyDescent="0.3">
      <c r="A536" s="56">
        <v>2348</v>
      </c>
      <c r="B536" s="57">
        <f>273.16+'[1]Measured values'!H1178</f>
        <v>300.5985</v>
      </c>
      <c r="C536" s="37">
        <f t="shared" si="24"/>
        <v>3.3266965736688638E-3</v>
      </c>
      <c r="D536" s="58">
        <v>1.2816699999999999E-3</v>
      </c>
      <c r="E536" s="37">
        <f t="shared" si="26"/>
        <v>1.7284828051246761E-3</v>
      </c>
      <c r="F536" s="37">
        <f t="shared" si="25"/>
        <v>-6.3605112465116784</v>
      </c>
    </row>
    <row r="537" spans="1:6" x14ac:dyDescent="0.3">
      <c r="A537" s="56">
        <v>2350</v>
      </c>
      <c r="B537" s="57">
        <f>273.16+'[1]Measured values'!H1179</f>
        <v>300.60060000000004</v>
      </c>
      <c r="C537" s="37">
        <f t="shared" si="24"/>
        <v>3.3266733333200261E-3</v>
      </c>
      <c r="D537" s="58">
        <v>1.27918E-3</v>
      </c>
      <c r="E537" s="37">
        <f t="shared" si="26"/>
        <v>1.7300243440627788E-3</v>
      </c>
      <c r="F537" s="37">
        <f t="shared" si="25"/>
        <v>-6.3596197988588665</v>
      </c>
    </row>
    <row r="538" spans="1:6" x14ac:dyDescent="0.3">
      <c r="A538" s="56">
        <v>2352</v>
      </c>
      <c r="B538" s="57">
        <f>273.16+'[1]Measured values'!H1180</f>
        <v>300.60340000000002</v>
      </c>
      <c r="C538" s="37">
        <f t="shared" si="24"/>
        <v>3.3266423466933506E-3</v>
      </c>
      <c r="D538" s="58">
        <v>1.27176E-3</v>
      </c>
      <c r="E538" s="37">
        <f t="shared" si="26"/>
        <v>1.7265272875373104E-3</v>
      </c>
      <c r="F538" s="37">
        <f t="shared" si="25"/>
        <v>-6.3616432361404991</v>
      </c>
    </row>
    <row r="539" spans="1:6" x14ac:dyDescent="0.3">
      <c r="A539" s="56">
        <v>2354</v>
      </c>
      <c r="B539" s="57">
        <f>273.16+'[1]Measured values'!H1181</f>
        <v>300.60560000000004</v>
      </c>
      <c r="C539" s="37">
        <f t="shared" si="24"/>
        <v>3.3266180004630649E-3</v>
      </c>
      <c r="D539" s="58">
        <v>1.2657899999999999E-3</v>
      </c>
      <c r="E539" s="37">
        <f t="shared" si="26"/>
        <v>1.7235702614379232E-3</v>
      </c>
      <c r="F539" s="37">
        <f t="shared" si="25"/>
        <v>-6.3633574061206133</v>
      </c>
    </row>
    <row r="540" spans="1:6" x14ac:dyDescent="0.3">
      <c r="A540" s="56">
        <v>2356</v>
      </c>
      <c r="B540" s="57">
        <f>273.16+'[1]Measured values'!H1182</f>
        <v>300.608</v>
      </c>
      <c r="C540" s="37">
        <f t="shared" si="24"/>
        <v>3.3265914413455398E-3</v>
      </c>
      <c r="D540" s="58">
        <v>1.2594500000000001E-3</v>
      </c>
      <c r="E540" s="37">
        <f t="shared" si="26"/>
        <v>1.7205601092895523E-3</v>
      </c>
      <c r="F540" s="37">
        <f t="shared" si="25"/>
        <v>-6.3651053962317929</v>
      </c>
    </row>
    <row r="541" spans="1:6" x14ac:dyDescent="0.3">
      <c r="A541" s="56">
        <v>2358</v>
      </c>
      <c r="B541" s="57">
        <f>273.16+'[1]Measured values'!H1183</f>
        <v>300.61060000000003</v>
      </c>
      <c r="C541" s="37">
        <f t="shared" si="24"/>
        <v>3.3265626694467857E-3</v>
      </c>
      <c r="D541" s="58">
        <v>1.2553E-3</v>
      </c>
      <c r="E541" s="37">
        <f t="shared" si="26"/>
        <v>1.7210035645736262E-3</v>
      </c>
      <c r="F541" s="37">
        <f t="shared" si="25"/>
        <v>-6.3648476905325522</v>
      </c>
    </row>
    <row r="542" spans="1:6" x14ac:dyDescent="0.3">
      <c r="A542" s="56">
        <v>2360</v>
      </c>
      <c r="B542" s="57">
        <f>273.16+'[1]Measured values'!H1184</f>
        <v>300.61320000000001</v>
      </c>
      <c r="C542" s="37">
        <f t="shared" si="24"/>
        <v>3.3265338980457276E-3</v>
      </c>
      <c r="D542" s="58">
        <v>1.24909E-3</v>
      </c>
      <c r="E542" s="37">
        <f t="shared" si="26"/>
        <v>1.7186158503026362E-3</v>
      </c>
      <c r="F542" s="37">
        <f t="shared" si="25"/>
        <v>-6.3662360503285216</v>
      </c>
    </row>
    <row r="543" spans="1:6" x14ac:dyDescent="0.3">
      <c r="A543" s="56">
        <v>2362</v>
      </c>
      <c r="B543" s="57">
        <f>273.16+'[1]Measured values'!H1185</f>
        <v>300.6157</v>
      </c>
      <c r="C543" s="37">
        <f t="shared" si="24"/>
        <v>3.3265062337063567E-3</v>
      </c>
      <c r="D543" s="58">
        <v>1.2449E-3</v>
      </c>
      <c r="E543" s="37">
        <f t="shared" si="26"/>
        <v>1.7187629435316194E-3</v>
      </c>
      <c r="F543" s="37">
        <f t="shared" si="25"/>
        <v>-6.366150465795716</v>
      </c>
    </row>
    <row r="544" spans="1:6" x14ac:dyDescent="0.3">
      <c r="A544" s="56">
        <v>2364</v>
      </c>
      <c r="B544" s="57">
        <f>273.16+'[1]Measured values'!H1186</f>
        <v>300.61790000000002</v>
      </c>
      <c r="C544" s="37">
        <f t="shared" si="24"/>
        <v>3.326481889468325E-3</v>
      </c>
      <c r="D544" s="58">
        <v>1.2406800000000001E-3</v>
      </c>
      <c r="E544" s="37">
        <f t="shared" si="26"/>
        <v>1.7181553801412269E-3</v>
      </c>
      <c r="F544" s="37">
        <f t="shared" si="25"/>
        <v>-6.3665040170526872</v>
      </c>
    </row>
    <row r="545" spans="1:6" x14ac:dyDescent="0.3">
      <c r="A545" s="56">
        <v>2366</v>
      </c>
      <c r="B545" s="57">
        <f>273.16+'[1]Measured values'!H1187</f>
        <v>300.62030000000004</v>
      </c>
      <c r="C545" s="37">
        <f t="shared" si="24"/>
        <v>3.326455332524117E-3</v>
      </c>
      <c r="D545" s="58">
        <v>1.2392E-3</v>
      </c>
      <c r="E545" s="37">
        <f t="shared" si="26"/>
        <v>1.7218285396693332E-3</v>
      </c>
      <c r="F545" s="37">
        <f t="shared" si="25"/>
        <v>-6.364368448393221</v>
      </c>
    </row>
    <row r="546" spans="1:6" x14ac:dyDescent="0.3">
      <c r="A546" s="56">
        <v>2368</v>
      </c>
      <c r="B546" s="57">
        <f>273.16+'[1]Measured values'!H1188</f>
        <v>300.62290000000002</v>
      </c>
      <c r="C546" s="37">
        <f t="shared" si="24"/>
        <v>3.3264265629797331E-3</v>
      </c>
      <c r="D546" s="58">
        <v>1.2367000000000001E-3</v>
      </c>
      <c r="E546" s="37">
        <f t="shared" si="26"/>
        <v>1.724585134569756E-3</v>
      </c>
      <c r="F546" s="37">
        <f t="shared" si="25"/>
        <v>-6.3627687591226776</v>
      </c>
    </row>
    <row r="547" spans="1:6" x14ac:dyDescent="0.3">
      <c r="A547" s="56">
        <v>2370</v>
      </c>
      <c r="B547" s="57">
        <f>273.16+'[1]Measured values'!H1189</f>
        <v>300.62510000000003</v>
      </c>
      <c r="C547" s="37">
        <f t="shared" si="24"/>
        <v>3.3264022199077851E-3</v>
      </c>
      <c r="D547" s="58">
        <v>1.23303E-3</v>
      </c>
      <c r="E547" s="37">
        <f t="shared" si="26"/>
        <v>1.7247587075115399E-3</v>
      </c>
      <c r="F547" s="37">
        <f t="shared" si="25"/>
        <v>-6.3626681179863471</v>
      </c>
    </row>
    <row r="548" spans="1:6" x14ac:dyDescent="0.3">
      <c r="A548" s="56">
        <v>2372</v>
      </c>
      <c r="B548" s="57">
        <f>273.16+'[1]Measured values'!H1190</f>
        <v>300.62750000000005</v>
      </c>
      <c r="C548" s="37">
        <f t="shared" si="24"/>
        <v>3.3263756642356399E-3</v>
      </c>
      <c r="D548" s="58">
        <v>1.23028E-3</v>
      </c>
      <c r="E548" s="37">
        <f t="shared" si="26"/>
        <v>1.7267087719298798E-3</v>
      </c>
      <c r="F548" s="37">
        <f t="shared" si="25"/>
        <v>-6.3615381263885959</v>
      </c>
    </row>
    <row r="549" spans="1:6" x14ac:dyDescent="0.3">
      <c r="A549" s="56">
        <v>2374</v>
      </c>
      <c r="B549" s="57">
        <f>273.16+'[1]Measured values'!H1191</f>
        <v>300.62970000000001</v>
      </c>
      <c r="C549" s="37">
        <f t="shared" si="24"/>
        <v>3.3263513219086468E-3</v>
      </c>
      <c r="D549" s="58">
        <v>1.2269500000000001E-3</v>
      </c>
      <c r="E549" s="37">
        <f t="shared" si="26"/>
        <v>1.7273687174432903E-3</v>
      </c>
      <c r="F549" s="37">
        <f t="shared" si="25"/>
        <v>-6.3611560009015617</v>
      </c>
    </row>
    <row r="550" spans="1:6" x14ac:dyDescent="0.3">
      <c r="A550" s="56">
        <v>2376</v>
      </c>
      <c r="B550" s="57">
        <f>273.16+'[1]Measured values'!H1192</f>
        <v>300.63220000000001</v>
      </c>
      <c r="C550" s="37">
        <f t="shared" si="24"/>
        <v>3.3263236606058829E-3</v>
      </c>
      <c r="D550" s="58">
        <v>1.22069E-3</v>
      </c>
      <c r="E550" s="37">
        <f t="shared" si="26"/>
        <v>1.7246256004520559E-3</v>
      </c>
      <c r="F550" s="37">
        <f t="shared" si="25"/>
        <v>-6.3627452952723011</v>
      </c>
    </row>
    <row r="551" spans="1:6" x14ac:dyDescent="0.3">
      <c r="A551" s="56">
        <v>2378</v>
      </c>
      <c r="B551" s="57">
        <f>273.16+'[1]Measured values'!H1193</f>
        <v>300.63500000000005</v>
      </c>
      <c r="C551" s="37">
        <f t="shared" si="24"/>
        <v>3.326292680492956E-3</v>
      </c>
      <c r="D551" s="58">
        <v>1.21631E-3</v>
      </c>
      <c r="E551" s="37">
        <f t="shared" si="26"/>
        <v>1.7252624113475567E-3</v>
      </c>
      <c r="F551" s="37">
        <f t="shared" si="25"/>
        <v>-6.3623761175479485</v>
      </c>
    </row>
    <row r="552" spans="1:6" x14ac:dyDescent="0.3">
      <c r="A552" s="56">
        <v>2380</v>
      </c>
      <c r="B552" s="57">
        <f>273.16+'[1]Measured values'!H1194</f>
        <v>300.637</v>
      </c>
      <c r="C552" s="37">
        <f t="shared" si="24"/>
        <v>3.3262705521941742E-3</v>
      </c>
      <c r="D552" s="58">
        <v>1.21553E-3</v>
      </c>
      <c r="E552" s="37">
        <f t="shared" si="26"/>
        <v>1.7290611664295104E-3</v>
      </c>
      <c r="F552" s="37">
        <f t="shared" si="25"/>
        <v>-6.3601766961400923</v>
      </c>
    </row>
    <row r="553" spans="1:6" x14ac:dyDescent="0.3">
      <c r="A553" s="56">
        <v>2382</v>
      </c>
      <c r="B553" s="57">
        <f>273.16+'[1]Measured values'!H1195</f>
        <v>300.63960000000003</v>
      </c>
      <c r="C553" s="37">
        <f t="shared" si="24"/>
        <v>3.3262417858459094E-3</v>
      </c>
      <c r="D553" s="58">
        <v>1.2101200000000001E-3</v>
      </c>
      <c r="E553" s="37">
        <f t="shared" si="26"/>
        <v>1.7277555682467115E-3</v>
      </c>
      <c r="F553" s="37">
        <f t="shared" si="25"/>
        <v>-6.3609320721667029</v>
      </c>
    </row>
    <row r="554" spans="1:6" x14ac:dyDescent="0.3">
      <c r="A554" s="56">
        <v>2384</v>
      </c>
      <c r="B554" s="57">
        <f>273.16+'[1]Measured values'!H1196</f>
        <v>300.64160000000004</v>
      </c>
      <c r="C554" s="37">
        <f t="shared" si="24"/>
        <v>3.3262196582242772E-3</v>
      </c>
      <c r="D554" s="58">
        <v>1.21087E-3</v>
      </c>
      <c r="E554" s="37">
        <f t="shared" si="26"/>
        <v>1.7337772050401105E-3</v>
      </c>
      <c r="F554" s="37">
        <f t="shared" si="25"/>
        <v>-6.357452895014875</v>
      </c>
    </row>
    <row r="555" spans="1:6" x14ac:dyDescent="0.3">
      <c r="A555" s="56">
        <v>2386</v>
      </c>
      <c r="B555" s="57">
        <f>273.16+'[1]Measured values'!H1197</f>
        <v>300.64420000000001</v>
      </c>
      <c r="C555" s="37">
        <f t="shared" si="24"/>
        <v>3.3261908927562879E-3</v>
      </c>
      <c r="D555" s="58">
        <v>1.2031500000000001E-3</v>
      </c>
      <c r="E555" s="37">
        <f t="shared" si="26"/>
        <v>1.7291606783558003E-3</v>
      </c>
      <c r="F555" s="37">
        <f t="shared" si="25"/>
        <v>-6.360119145218964</v>
      </c>
    </row>
    <row r="556" spans="1:6" x14ac:dyDescent="0.3">
      <c r="A556" s="56">
        <v>2388</v>
      </c>
      <c r="B556" s="57">
        <f>273.16+'[1]Measured values'!H1198</f>
        <v>300.6465</v>
      </c>
      <c r="C556" s="37">
        <f t="shared" si="24"/>
        <v>3.3261654467954889E-3</v>
      </c>
      <c r="D556" s="58">
        <v>1.20188E-3</v>
      </c>
      <c r="E556" s="37">
        <f t="shared" si="26"/>
        <v>1.7330641672674122E-3</v>
      </c>
      <c r="F556" s="37">
        <f t="shared" si="25"/>
        <v>-6.3578642422362677</v>
      </c>
    </row>
    <row r="557" spans="1:6" x14ac:dyDescent="0.3">
      <c r="A557" s="56">
        <v>2390</v>
      </c>
      <c r="B557" s="57">
        <f>273.16+'[1]Measured values'!H1199</f>
        <v>300.64870000000002</v>
      </c>
      <c r="C557" s="37">
        <f t="shared" si="24"/>
        <v>3.3261411075451181E-3</v>
      </c>
      <c r="D557" s="58">
        <v>1.19681E-3</v>
      </c>
      <c r="E557" s="37">
        <f t="shared" si="26"/>
        <v>1.7312454795312866E-3</v>
      </c>
      <c r="F557" s="37">
        <f t="shared" si="25"/>
        <v>-6.3589141991330962</v>
      </c>
    </row>
    <row r="558" spans="1:6" x14ac:dyDescent="0.3">
      <c r="A558" s="56">
        <v>2392</v>
      </c>
      <c r="B558" s="57">
        <f>273.16+'[1]Measured values'!H1200</f>
        <v>300.65090000000004</v>
      </c>
      <c r="C558" s="37">
        <f t="shared" si="24"/>
        <v>3.3261167686509498E-3</v>
      </c>
      <c r="D558" s="58">
        <v>1.1900000000000001E-3</v>
      </c>
      <c r="E558" s="37">
        <f t="shared" si="26"/>
        <v>1.7268901465679967E-3</v>
      </c>
      <c r="F558" s="37">
        <f t="shared" si="25"/>
        <v>-6.3614330912397188</v>
      </c>
    </row>
    <row r="559" spans="1:6" x14ac:dyDescent="0.3">
      <c r="A559" s="56">
        <v>2394</v>
      </c>
      <c r="B559" s="57">
        <f>273.16+'[1]Measured values'!H1201</f>
        <v>300.65350000000001</v>
      </c>
      <c r="C559" s="37">
        <f t="shared" si="24"/>
        <v>3.3260880049625231E-3</v>
      </c>
      <c r="D559" s="58">
        <v>1.18363E-3</v>
      </c>
      <c r="E559" s="37">
        <f t="shared" si="26"/>
        <v>1.7241514930807853E-3</v>
      </c>
      <c r="F559" s="37">
        <f t="shared" si="25"/>
        <v>-6.3630202375845464</v>
      </c>
    </row>
    <row r="560" spans="1:6" x14ac:dyDescent="0.3">
      <c r="A560" s="56">
        <v>2396</v>
      </c>
      <c r="B560" s="57">
        <f>273.16+'[1]Measured values'!H1202</f>
        <v>300.65550000000002</v>
      </c>
      <c r="C560" s="37">
        <f t="shared" si="24"/>
        <v>3.3260658793868728E-3</v>
      </c>
      <c r="D560" s="58">
        <v>1.1826499999999999E-3</v>
      </c>
      <c r="E560" s="37">
        <f t="shared" si="26"/>
        <v>1.727757487216911E-3</v>
      </c>
      <c r="F560" s="37">
        <f t="shared" si="25"/>
        <v>-6.3609309614950487</v>
      </c>
    </row>
    <row r="561" spans="1:6" x14ac:dyDescent="0.3">
      <c r="A561" s="56">
        <v>2398</v>
      </c>
      <c r="B561" s="57">
        <f>273.16+'[1]Measured values'!H1203</f>
        <v>300.65810000000005</v>
      </c>
      <c r="C561" s="37">
        <f t="shared" si="24"/>
        <v>3.3260371165785983E-3</v>
      </c>
      <c r="D561" s="58">
        <v>1.1788199999999999E-3</v>
      </c>
      <c r="E561" s="37">
        <f t="shared" si="26"/>
        <v>1.72872855257373E-3</v>
      </c>
      <c r="F561" s="37">
        <f t="shared" si="25"/>
        <v>-6.3603690813825953</v>
      </c>
    </row>
    <row r="562" spans="1:6" x14ac:dyDescent="0.3">
      <c r="A562" s="56">
        <v>2400</v>
      </c>
      <c r="B562" s="57">
        <f>273.16+'[1]Measured values'!H1204</f>
        <v>300.66050000000001</v>
      </c>
      <c r="C562" s="37">
        <f t="shared" si="24"/>
        <v>3.3260105667355703E-3</v>
      </c>
      <c r="D562" s="58">
        <v>1.1762000000000001E-3</v>
      </c>
      <c r="E562" s="37">
        <f t="shared" si="26"/>
        <v>1.7309786607799379E-3</v>
      </c>
      <c r="F562" s="37">
        <f t="shared" si="25"/>
        <v>-6.3590683305475073</v>
      </c>
    </row>
    <row r="563" spans="1:6" x14ac:dyDescent="0.3">
      <c r="A563" s="56">
        <v>2402</v>
      </c>
      <c r="B563" s="57">
        <f>273.16+'[1]Measured values'!H1205</f>
        <v>300.6628</v>
      </c>
      <c r="C563" s="37">
        <f t="shared" si="24"/>
        <v>3.3259851235337393E-3</v>
      </c>
      <c r="D563" s="58">
        <v>1.1742899999999999E-3</v>
      </c>
      <c r="E563" s="37">
        <f t="shared" si="26"/>
        <v>1.7340372120495454E-3</v>
      </c>
      <c r="F563" s="37">
        <f t="shared" si="25"/>
        <v>-6.3573029406178696</v>
      </c>
    </row>
    <row r="564" spans="1:6" x14ac:dyDescent="0.3">
      <c r="A564" s="56">
        <v>2404</v>
      </c>
      <c r="B564" s="57">
        <f>273.16+'[1]Measured values'!H1206</f>
        <v>300.66500000000002</v>
      </c>
      <c r="C564" s="37">
        <f t="shared" si="24"/>
        <v>3.3259607869223218E-3</v>
      </c>
      <c r="D564" s="58">
        <v>1.1737900000000001E-3</v>
      </c>
      <c r="E564" s="37">
        <f t="shared" si="26"/>
        <v>1.7389481481481189E-3</v>
      </c>
      <c r="F564" s="37">
        <f t="shared" si="25"/>
        <v>-6.354474861105639</v>
      </c>
    </row>
    <row r="565" spans="1:6" x14ac:dyDescent="0.3">
      <c r="A565" s="56">
        <v>2406</v>
      </c>
      <c r="B565" s="57">
        <f>273.16+'[1]Measured values'!H1207</f>
        <v>300.66760000000005</v>
      </c>
      <c r="C565" s="37">
        <f t="shared" si="24"/>
        <v>3.3259320259316264E-3</v>
      </c>
      <c r="D565" s="58">
        <v>1.17067E-3</v>
      </c>
      <c r="E565" s="37">
        <f t="shared" si="26"/>
        <v>1.7410321237359182E-3</v>
      </c>
      <c r="F565" s="37">
        <f t="shared" si="25"/>
        <v>-6.3532771670533172</v>
      </c>
    </row>
    <row r="566" spans="1:6" x14ac:dyDescent="0.3">
      <c r="A566" s="56">
        <v>2408</v>
      </c>
      <c r="B566" s="57">
        <f>273.16+'[1]Measured values'!H1208</f>
        <v>300.66980000000001</v>
      </c>
      <c r="C566" s="37">
        <f t="shared" si="24"/>
        <v>3.3259076900972427E-3</v>
      </c>
      <c r="D566" s="58">
        <v>1.1708199999999999E-3</v>
      </c>
      <c r="E566" s="37">
        <f t="shared" si="26"/>
        <v>1.7469710534168317E-3</v>
      </c>
      <c r="F566" s="37">
        <f t="shared" si="25"/>
        <v>-6.3498718172766875</v>
      </c>
    </row>
    <row r="567" spans="1:6" x14ac:dyDescent="0.3">
      <c r="A567" s="56">
        <v>2410</v>
      </c>
      <c r="B567" s="57">
        <f>273.16+'[1]Measured values'!H1209</f>
        <v>300.67220000000003</v>
      </c>
      <c r="C567" s="37">
        <f t="shared" si="24"/>
        <v>3.3258811423204403E-3</v>
      </c>
      <c r="D567" s="58">
        <v>1.1681199999999999E-3</v>
      </c>
      <c r="E567" s="37">
        <f t="shared" si="26"/>
        <v>1.7492063492063497E-3</v>
      </c>
      <c r="F567" s="37">
        <f t="shared" si="25"/>
        <v>-6.348593108654855</v>
      </c>
    </row>
    <row r="568" spans="1:6" x14ac:dyDescent="0.3">
      <c r="A568" s="56">
        <v>2412</v>
      </c>
      <c r="B568" s="57">
        <f>273.16+'[1]Measured values'!H1210</f>
        <v>300.67440000000005</v>
      </c>
      <c r="C568" s="37">
        <f t="shared" si="24"/>
        <v>3.3258568072306784E-3</v>
      </c>
      <c r="D568" s="58">
        <v>1.16653E-3</v>
      </c>
      <c r="E568" s="37">
        <f t="shared" si="26"/>
        <v>1.7525991586538896E-3</v>
      </c>
      <c r="F568" s="37">
        <f t="shared" si="25"/>
        <v>-6.3466553593986186</v>
      </c>
    </row>
    <row r="569" spans="1:6" x14ac:dyDescent="0.3">
      <c r="A569" s="56">
        <v>2414</v>
      </c>
      <c r="B569" s="57">
        <f>273.16+'[1]Measured values'!H1211</f>
        <v>300.67660000000001</v>
      </c>
      <c r="C569" s="37">
        <f t="shared" si="24"/>
        <v>3.3258324724970284E-3</v>
      </c>
      <c r="D569" s="58">
        <v>1.1690800000000001E-3</v>
      </c>
      <c r="E569" s="37">
        <f t="shared" si="26"/>
        <v>1.7622550497436802E-3</v>
      </c>
      <c r="F569" s="37">
        <f t="shared" si="25"/>
        <v>-6.3411610118051422</v>
      </c>
    </row>
    <row r="570" spans="1:6" x14ac:dyDescent="0.3">
      <c r="A570" s="56">
        <v>2416</v>
      </c>
      <c r="B570" s="57">
        <f>273.16+'[1]Measured values'!H1212</f>
        <v>300.6789</v>
      </c>
      <c r="C570" s="37">
        <f t="shared" si="24"/>
        <v>3.3258070320198725E-3</v>
      </c>
      <c r="D570" s="58">
        <v>1.1666999999999999E-3</v>
      </c>
      <c r="E570" s="37">
        <f t="shared" si="26"/>
        <v>1.7647859627892021E-3</v>
      </c>
      <c r="F570" s="37">
        <f t="shared" si="25"/>
        <v>-6.3397258634919087</v>
      </c>
    </row>
    <row r="571" spans="1:6" x14ac:dyDescent="0.3">
      <c r="A571" s="56">
        <v>2418</v>
      </c>
      <c r="B571" s="57">
        <f>273.16+'[1]Measured values'!H1213</f>
        <v>300.68090000000001</v>
      </c>
      <c r="C571" s="37">
        <f t="shared" si="24"/>
        <v>3.3257849101821896E-3</v>
      </c>
      <c r="D571" s="58">
        <v>1.16642E-3</v>
      </c>
      <c r="E571" s="37">
        <f t="shared" si="26"/>
        <v>1.7697162797753881E-3</v>
      </c>
      <c r="F571" s="37">
        <f t="shared" si="25"/>
        <v>-6.3369360391570515</v>
      </c>
    </row>
    <row r="572" spans="1:6" x14ac:dyDescent="0.3">
      <c r="A572" s="56">
        <v>2420</v>
      </c>
      <c r="B572" s="57">
        <f>273.16+'[1]Measured values'!H1214</f>
        <v>300.68350000000004</v>
      </c>
      <c r="C572" s="37">
        <f t="shared" si="24"/>
        <v>3.3257561522331619E-3</v>
      </c>
      <c r="D572" s="58">
        <v>1.15993E-3</v>
      </c>
      <c r="E572" s="37">
        <f t="shared" si="26"/>
        <v>1.7668392993145628E-3</v>
      </c>
      <c r="F572" s="37">
        <f t="shared" si="25"/>
        <v>-6.3385630352729772</v>
      </c>
    </row>
    <row r="573" spans="1:6" x14ac:dyDescent="0.3">
      <c r="A573" s="56">
        <v>2422</v>
      </c>
      <c r="B573" s="57">
        <f>273.16+'[1]Measured values'!H1215</f>
        <v>300.68550000000005</v>
      </c>
      <c r="C573" s="37">
        <f t="shared" si="24"/>
        <v>3.3257340310723325E-3</v>
      </c>
      <c r="D573" s="58">
        <v>1.1600099999999999E-3</v>
      </c>
      <c r="E573" s="37">
        <f t="shared" si="26"/>
        <v>1.7723605805959166E-3</v>
      </c>
      <c r="F573" s="37">
        <f t="shared" si="25"/>
        <v>-6.3354429595791606</v>
      </c>
    </row>
    <row r="574" spans="1:6" x14ac:dyDescent="0.3">
      <c r="A574" s="56">
        <v>2424</v>
      </c>
      <c r="B574" s="57">
        <f>273.16+'[1]Measured values'!H1216</f>
        <v>300.6875</v>
      </c>
      <c r="C574" s="37">
        <f t="shared" si="24"/>
        <v>3.3257119102057782E-3</v>
      </c>
      <c r="D574" s="58">
        <v>1.1561799999999999E-3</v>
      </c>
      <c r="E574" s="37">
        <f t="shared" si="26"/>
        <v>1.771923371647423E-3</v>
      </c>
      <c r="F574" s="37">
        <f t="shared" si="25"/>
        <v>-6.3356896717255928</v>
      </c>
    </row>
    <row r="575" spans="1:6" x14ac:dyDescent="0.3">
      <c r="A575" s="56">
        <v>2426</v>
      </c>
      <c r="B575" s="57">
        <f>273.16+'[1]Measured values'!H1217</f>
        <v>300.68970000000002</v>
      </c>
      <c r="C575" s="37">
        <f t="shared" si="24"/>
        <v>3.3256875775924482E-3</v>
      </c>
      <c r="D575" s="58">
        <v>1.14847E-3</v>
      </c>
      <c r="E575" s="37">
        <f t="shared" si="26"/>
        <v>1.7660618176225931E-3</v>
      </c>
      <c r="F575" s="37">
        <f t="shared" si="25"/>
        <v>-6.3390031730967014</v>
      </c>
    </row>
    <row r="576" spans="1:6" x14ac:dyDescent="0.3">
      <c r="A576" s="56">
        <v>2428</v>
      </c>
      <c r="B576" s="57">
        <f>273.16+'[1]Measured values'!H1218</f>
        <v>300.69230000000005</v>
      </c>
      <c r="C576" s="37">
        <f t="shared" si="24"/>
        <v>3.3256588213266512E-3</v>
      </c>
      <c r="D576" s="58">
        <v>1.1393499999999999E-3</v>
      </c>
      <c r="E576" s="37">
        <f t="shared" si="26"/>
        <v>1.7590705573568384E-3</v>
      </c>
      <c r="F576" s="37">
        <f t="shared" si="25"/>
        <v>-6.3429697018328728</v>
      </c>
    </row>
    <row r="577" spans="1:6" x14ac:dyDescent="0.3">
      <c r="A577" s="56">
        <v>2430</v>
      </c>
      <c r="B577" s="57">
        <f>273.16+'[1]Measured values'!H1219</f>
        <v>300.69480000000004</v>
      </c>
      <c r="C577" s="37">
        <f t="shared" si="24"/>
        <v>3.325631171540046E-3</v>
      </c>
      <c r="D577" s="58">
        <v>1.1370600000000001E-3</v>
      </c>
      <c r="E577" s="37">
        <f t="shared" si="26"/>
        <v>1.7623372597644457E-3</v>
      </c>
      <c r="F577" s="37">
        <f t="shared" si="25"/>
        <v>-6.3411143624263993</v>
      </c>
    </row>
    <row r="578" spans="1:6" x14ac:dyDescent="0.3">
      <c r="A578" s="56">
        <v>2432</v>
      </c>
      <c r="B578" s="57">
        <f>273.16+'[1]Measured values'!H1220</f>
        <v>300.69680000000005</v>
      </c>
      <c r="C578" s="37">
        <f t="shared" si="24"/>
        <v>3.3256090520417904E-3</v>
      </c>
      <c r="D578" s="58">
        <v>1.1333199999999999E-3</v>
      </c>
      <c r="E578" s="37">
        <f t="shared" si="26"/>
        <v>1.7620024875622468E-3</v>
      </c>
      <c r="F578" s="37">
        <f t="shared" si="25"/>
        <v>-6.3413043396858049</v>
      </c>
    </row>
    <row r="579" spans="1:6" x14ac:dyDescent="0.3">
      <c r="A579" s="56">
        <v>2434</v>
      </c>
      <c r="B579" s="57">
        <f>273.16+'[1]Measured values'!H1221</f>
        <v>300.69920000000002</v>
      </c>
      <c r="C579" s="37">
        <f t="shared" si="24"/>
        <v>3.3255825090322817E-3</v>
      </c>
      <c r="D579" s="58">
        <v>1.12962E-3</v>
      </c>
      <c r="E579" s="37">
        <f t="shared" si="26"/>
        <v>1.7628277153557696E-3</v>
      </c>
      <c r="F579" s="37">
        <f t="shared" si="25"/>
        <v>-6.3408361027716316</v>
      </c>
    </row>
    <row r="580" spans="1:6" x14ac:dyDescent="0.3">
      <c r="A580" s="56">
        <v>2436</v>
      </c>
      <c r="B580" s="57">
        <f>273.16+'[1]Measured values'!H1222</f>
        <v>300.70140000000004</v>
      </c>
      <c r="C580" s="37">
        <f t="shared" si="24"/>
        <v>3.3255581783124383E-3</v>
      </c>
      <c r="D580" s="58">
        <v>1.1292100000000001E-3</v>
      </c>
      <c r="E580" s="37">
        <f t="shared" si="26"/>
        <v>1.768258690886323E-3</v>
      </c>
      <c r="F580" s="37">
        <f t="shared" si="25"/>
        <v>-6.3377600070955573</v>
      </c>
    </row>
    <row r="581" spans="1:6" x14ac:dyDescent="0.3">
      <c r="A581" s="56">
        <v>2438</v>
      </c>
      <c r="B581" s="57">
        <f>273.16+'[1]Measured values'!H1223</f>
        <v>300.70340000000004</v>
      </c>
      <c r="C581" s="37">
        <f t="shared" si="24"/>
        <v>3.3255360597851565E-3</v>
      </c>
      <c r="D581" s="58">
        <v>1.12743E-3</v>
      </c>
      <c r="E581" s="37">
        <f t="shared" si="26"/>
        <v>1.7710179076343428E-3</v>
      </c>
      <c r="F581" s="37">
        <f t="shared" si="25"/>
        <v>-6.3362008086377895</v>
      </c>
    </row>
    <row r="582" spans="1:6" x14ac:dyDescent="0.3">
      <c r="A582" s="56">
        <v>2440</v>
      </c>
      <c r="B582" s="57">
        <f>273.16+'[1]Measured values'!H1224</f>
        <v>300.7056</v>
      </c>
      <c r="C582" s="37">
        <f t="shared" si="24"/>
        <v>3.325511729744973E-3</v>
      </c>
      <c r="D582" s="58">
        <v>1.1225499999999999E-3</v>
      </c>
      <c r="E582" s="37">
        <f t="shared" si="26"/>
        <v>1.7694672131146763E-3</v>
      </c>
      <c r="F582" s="37">
        <f t="shared" si="25"/>
        <v>-6.3370767872485949</v>
      </c>
    </row>
    <row r="583" spans="1:6" x14ac:dyDescent="0.3">
      <c r="A583" s="56">
        <v>2442</v>
      </c>
      <c r="B583" s="57">
        <f>273.16+'[1]Measured values'!H1225</f>
        <v>300.70800000000003</v>
      </c>
      <c r="C583" s="37">
        <f t="shared" si="24"/>
        <v>3.3254851882889712E-3</v>
      </c>
      <c r="D583" s="58">
        <v>1.121E-3</v>
      </c>
      <c r="E583" s="37">
        <f t="shared" si="26"/>
        <v>1.7737341772151758E-3</v>
      </c>
      <c r="F583" s="37">
        <f t="shared" si="25"/>
        <v>-6.3346682500568425</v>
      </c>
    </row>
    <row r="584" spans="1:6" x14ac:dyDescent="0.3">
      <c r="A584" s="56">
        <v>2444</v>
      </c>
      <c r="B584" s="57">
        <f>273.16+'[1]Measured values'!H1226</f>
        <v>300.71010000000001</v>
      </c>
      <c r="C584" s="37">
        <f t="shared" si="24"/>
        <v>3.3254619648625037E-3</v>
      </c>
      <c r="D584" s="58">
        <v>1.12104E-3</v>
      </c>
      <c r="E584" s="37">
        <f t="shared" si="26"/>
        <v>1.7797110652483942E-3</v>
      </c>
      <c r="F584" s="37">
        <f t="shared" si="25"/>
        <v>-6.331304250748091</v>
      </c>
    </row>
    <row r="585" spans="1:6" x14ac:dyDescent="0.3">
      <c r="A585" s="56">
        <v>2446</v>
      </c>
      <c r="B585" s="57">
        <f>273.16+'[1]Measured values'!H1227</f>
        <v>300.71190000000001</v>
      </c>
      <c r="C585" s="37">
        <f t="shared" ref="C585:C648" si="27">1/B585</f>
        <v>3.3254420593265511E-3</v>
      </c>
      <c r="D585" s="58">
        <v>1.1205E-3</v>
      </c>
      <c r="E585" s="37">
        <f t="shared" si="26"/>
        <v>1.783951600063634E-3</v>
      </c>
      <c r="F585" s="37">
        <f t="shared" ref="F585:F648" si="28">LN(E585)</f>
        <v>-6.3289243752015185</v>
      </c>
    </row>
    <row r="586" spans="1:6" x14ac:dyDescent="0.3">
      <c r="A586" s="56">
        <v>2448</v>
      </c>
      <c r="B586" s="57">
        <f>273.16+'[1]Measured values'!H1228</f>
        <v>300.71430000000004</v>
      </c>
      <c r="C586" s="37">
        <f t="shared" si="27"/>
        <v>3.3254155189826355E-3</v>
      </c>
      <c r="D586" s="58">
        <v>1.11578E-3</v>
      </c>
      <c r="E586" s="37">
        <f t="shared" ref="E586:E649" si="29">D586/($B$3-B586)</f>
        <v>1.783250759149767E-3</v>
      </c>
      <c r="F586" s="37">
        <f t="shared" si="28"/>
        <v>-6.3293173110948659</v>
      </c>
    </row>
    <row r="587" spans="1:6" x14ac:dyDescent="0.3">
      <c r="A587" s="56">
        <v>2450</v>
      </c>
      <c r="B587" s="57">
        <f>273.16+'[1]Measured values'!H1229</f>
        <v>300.7167</v>
      </c>
      <c r="C587" s="37">
        <f t="shared" si="27"/>
        <v>3.3253889790623532E-3</v>
      </c>
      <c r="D587" s="58">
        <v>1.1134300000000001E-3</v>
      </c>
      <c r="E587" s="37">
        <f t="shared" si="29"/>
        <v>1.7863468634685522E-3</v>
      </c>
      <c r="F587" s="37">
        <f t="shared" si="28"/>
        <v>-6.3275826029162356</v>
      </c>
    </row>
    <row r="588" spans="1:6" x14ac:dyDescent="0.3">
      <c r="A588" s="56">
        <v>2452</v>
      </c>
      <c r="B588" s="57">
        <f>273.16+'[1]Measured values'!H1230</f>
        <v>300.71870000000001</v>
      </c>
      <c r="C588" s="37">
        <f t="shared" si="27"/>
        <v>3.3253668627857193E-3</v>
      </c>
      <c r="D588" s="58">
        <v>1.11294E-3</v>
      </c>
      <c r="E588" s="37">
        <f t="shared" si="29"/>
        <v>1.7913085465957918E-3</v>
      </c>
      <c r="F588" s="37">
        <f t="shared" si="28"/>
        <v>-6.3248088945851739</v>
      </c>
    </row>
    <row r="589" spans="1:6" x14ac:dyDescent="0.3">
      <c r="A589" s="56">
        <v>2454</v>
      </c>
      <c r="B589" s="57">
        <f>273.16+'[1]Measured values'!H1231</f>
        <v>300.72070000000002</v>
      </c>
      <c r="C589" s="37">
        <f t="shared" si="27"/>
        <v>3.3253447468032625E-3</v>
      </c>
      <c r="D589" s="58">
        <v>1.10793E-3</v>
      </c>
      <c r="E589" s="37">
        <f t="shared" si="29"/>
        <v>1.7890037138704709E-3</v>
      </c>
      <c r="F589" s="37">
        <f t="shared" si="28"/>
        <v>-6.3260963985099901</v>
      </c>
    </row>
    <row r="590" spans="1:6" x14ac:dyDescent="0.3">
      <c r="A590" s="56">
        <v>2456</v>
      </c>
      <c r="B590" s="57">
        <f>273.16+'[1]Measured values'!H1232</f>
        <v>300.72290000000004</v>
      </c>
      <c r="C590" s="37">
        <f t="shared" si="27"/>
        <v>3.3253204195623277E-3</v>
      </c>
      <c r="D590" s="58">
        <v>1.1052200000000001E-3</v>
      </c>
      <c r="E590" s="37">
        <f t="shared" si="29"/>
        <v>1.790990115054305E-3</v>
      </c>
      <c r="F590" s="37">
        <f t="shared" si="28"/>
        <v>-6.3249866751514539</v>
      </c>
    </row>
    <row r="591" spans="1:6" x14ac:dyDescent="0.3">
      <c r="A591" s="56">
        <v>2458</v>
      </c>
      <c r="B591" s="57">
        <f>273.16+'[1]Measured values'!H1233</f>
        <v>300.7253</v>
      </c>
      <c r="C591" s="37">
        <f t="shared" si="27"/>
        <v>3.3252938811599822E-3</v>
      </c>
      <c r="D591" s="58">
        <v>1.1007899999999999E-3</v>
      </c>
      <c r="E591" s="37">
        <f t="shared" si="29"/>
        <v>1.7907759882868888E-3</v>
      </c>
      <c r="F591" s="37">
        <f t="shared" si="28"/>
        <v>-6.3251062400596547</v>
      </c>
    </row>
    <row r="592" spans="1:6" x14ac:dyDescent="0.3">
      <c r="A592" s="56">
        <v>2460</v>
      </c>
      <c r="B592" s="57">
        <f>273.16+'[1]Measured values'!H1234</f>
        <v>300.72720000000004</v>
      </c>
      <c r="C592" s="37">
        <f t="shared" si="27"/>
        <v>3.3252728718918671E-3</v>
      </c>
      <c r="D592" s="58">
        <v>1.0964900000000001E-3</v>
      </c>
      <c r="E592" s="37">
        <f t="shared" si="29"/>
        <v>1.7893113577023708E-3</v>
      </c>
      <c r="F592" s="37">
        <f t="shared" si="28"/>
        <v>-6.3259244495191913</v>
      </c>
    </row>
    <row r="593" spans="1:6" x14ac:dyDescent="0.3">
      <c r="A593" s="56">
        <v>2462</v>
      </c>
      <c r="B593" s="57">
        <f>273.16+'[1]Measured values'!H1235</f>
        <v>300.72940000000006</v>
      </c>
      <c r="C593" s="37">
        <f t="shared" si="27"/>
        <v>3.3252485457025481E-3</v>
      </c>
      <c r="D593" s="58">
        <v>1.0877700000000001E-3</v>
      </c>
      <c r="E593" s="37">
        <f t="shared" si="29"/>
        <v>1.7814772355061277E-3</v>
      </c>
      <c r="F593" s="37">
        <f t="shared" si="28"/>
        <v>-6.3303123512733199</v>
      </c>
    </row>
    <row r="594" spans="1:6" x14ac:dyDescent="0.3">
      <c r="A594" s="56">
        <v>2464</v>
      </c>
      <c r="B594" s="57">
        <f>273.16+'[1]Measured values'!H1236</f>
        <v>300.73140000000001</v>
      </c>
      <c r="C594" s="37">
        <f t="shared" si="27"/>
        <v>3.3252264312938389E-3</v>
      </c>
      <c r="D594" s="58">
        <v>1.08383E-3</v>
      </c>
      <c r="E594" s="37">
        <f t="shared" si="29"/>
        <v>1.7808577062109058E-3</v>
      </c>
      <c r="F594" s="37">
        <f t="shared" si="28"/>
        <v>-6.3306601733122934</v>
      </c>
    </row>
    <row r="595" spans="1:6" x14ac:dyDescent="0.3">
      <c r="A595" s="56">
        <v>2466</v>
      </c>
      <c r="B595" s="57">
        <f>273.16+'[1]Measured values'!H1237</f>
        <v>300.73360000000002</v>
      </c>
      <c r="C595" s="37">
        <f t="shared" si="27"/>
        <v>3.3252021057839894E-3</v>
      </c>
      <c r="D595" s="58">
        <v>1.0808899999999999E-3</v>
      </c>
      <c r="E595" s="37">
        <f t="shared" si="29"/>
        <v>1.7824703166226682E-3</v>
      </c>
      <c r="F595" s="37">
        <f t="shared" si="28"/>
        <v>-6.3297550584805853</v>
      </c>
    </row>
    <row r="596" spans="1:6" x14ac:dyDescent="0.3">
      <c r="A596" s="56">
        <v>2468</v>
      </c>
      <c r="B596" s="57">
        <f>273.16+'[1]Measured values'!H1238</f>
        <v>300.73560000000003</v>
      </c>
      <c r="C596" s="37">
        <f t="shared" si="27"/>
        <v>3.3251799919929662E-3</v>
      </c>
      <c r="D596" s="58">
        <v>1.0769600000000001E-3</v>
      </c>
      <c r="E596" s="37">
        <f t="shared" si="29"/>
        <v>1.781866313699542E-3</v>
      </c>
      <c r="F596" s="37">
        <f t="shared" si="28"/>
        <v>-6.3300939731183155</v>
      </c>
    </row>
    <row r="597" spans="1:6" x14ac:dyDescent="0.3">
      <c r="A597" s="56">
        <v>2470</v>
      </c>
      <c r="B597" s="57">
        <f>273.16+'[1]Measured values'!H1239</f>
        <v>300.73760000000004</v>
      </c>
      <c r="C597" s="37">
        <f t="shared" si="27"/>
        <v>3.3251578784960706E-3</v>
      </c>
      <c r="D597" s="58">
        <v>1.07412E-3</v>
      </c>
      <c r="E597" s="37">
        <f t="shared" si="29"/>
        <v>1.7830677290836987E-3</v>
      </c>
      <c r="F597" s="37">
        <f t="shared" si="28"/>
        <v>-6.3294199547969541</v>
      </c>
    </row>
    <row r="598" spans="1:6" x14ac:dyDescent="0.3">
      <c r="A598" s="56">
        <v>2472</v>
      </c>
      <c r="B598" s="57">
        <f>273.16+'[1]Measured values'!H1240</f>
        <v>300.74</v>
      </c>
      <c r="C598" s="37">
        <f t="shared" si="27"/>
        <v>3.3251313426880362E-3</v>
      </c>
      <c r="D598" s="58">
        <v>1.0710400000000001E-3</v>
      </c>
      <c r="E598" s="37">
        <f t="shared" si="29"/>
        <v>1.7850666666665992E-3</v>
      </c>
      <c r="F598" s="37">
        <f t="shared" si="28"/>
        <v>-6.3282995161753597</v>
      </c>
    </row>
    <row r="599" spans="1:6" x14ac:dyDescent="0.3">
      <c r="A599" s="56">
        <v>2474</v>
      </c>
      <c r="B599" s="57">
        <f>273.16+'[1]Measured values'!H1241</f>
        <v>300.74190000000004</v>
      </c>
      <c r="C599" s="37">
        <f t="shared" si="27"/>
        <v>3.3251103354737066E-3</v>
      </c>
      <c r="D599" s="58">
        <v>1.0693199999999999E-3</v>
      </c>
      <c r="E599" s="37">
        <f t="shared" si="29"/>
        <v>1.7878615616118061E-3</v>
      </c>
      <c r="F599" s="37">
        <f t="shared" si="28"/>
        <v>-6.3267350316200002</v>
      </c>
    </row>
    <row r="600" spans="1:6" x14ac:dyDescent="0.3">
      <c r="A600" s="56">
        <v>2476</v>
      </c>
      <c r="B600" s="57">
        <f>273.16+'[1]Measured values'!H1242</f>
        <v>300.74390000000005</v>
      </c>
      <c r="C600" s="37">
        <f t="shared" si="27"/>
        <v>3.3250882229032734E-3</v>
      </c>
      <c r="D600" s="58">
        <v>1.0648700000000001E-3</v>
      </c>
      <c r="E600" s="37">
        <f t="shared" si="29"/>
        <v>1.7863949001845972E-3</v>
      </c>
      <c r="F600" s="37">
        <f t="shared" si="28"/>
        <v>-6.3275557122427832</v>
      </c>
    </row>
    <row r="601" spans="1:6" x14ac:dyDescent="0.3">
      <c r="A601" s="56">
        <v>2478</v>
      </c>
      <c r="B601" s="57">
        <f>273.16+'[1]Measured values'!H1243</f>
        <v>300.74610000000001</v>
      </c>
      <c r="C601" s="37">
        <f t="shared" si="27"/>
        <v>3.325063899415487E-3</v>
      </c>
      <c r="D601" s="58">
        <v>1.0623E-3</v>
      </c>
      <c r="E601" s="37">
        <f t="shared" si="29"/>
        <v>1.7886849637985614E-3</v>
      </c>
      <c r="F601" s="37">
        <f t="shared" si="28"/>
        <v>-6.3262745862180161</v>
      </c>
    </row>
    <row r="602" spans="1:6" x14ac:dyDescent="0.3">
      <c r="A602" s="56">
        <v>2480</v>
      </c>
      <c r="B602" s="57">
        <f>273.16+'[1]Measured values'!H1244</f>
        <v>300.74830000000003</v>
      </c>
      <c r="C602" s="37">
        <f t="shared" si="27"/>
        <v>3.3250395762835566E-3</v>
      </c>
      <c r="D602" s="58">
        <v>1.05974E-3</v>
      </c>
      <c r="E602" s="37">
        <f t="shared" si="29"/>
        <v>1.7910089572418363E-3</v>
      </c>
      <c r="F602" s="37">
        <f t="shared" si="28"/>
        <v>-6.3249761546643457</v>
      </c>
    </row>
    <row r="603" spans="1:6" x14ac:dyDescent="0.3">
      <c r="A603" s="56">
        <v>2482</v>
      </c>
      <c r="B603" s="57">
        <f>273.16+'[1]Measured values'!H1245</f>
        <v>300.75010000000003</v>
      </c>
      <c r="C603" s="37">
        <f t="shared" si="27"/>
        <v>3.3250196758039313E-3</v>
      </c>
      <c r="D603" s="58">
        <v>1.0550500000000001E-3</v>
      </c>
      <c r="E603" s="37">
        <f t="shared" si="29"/>
        <v>1.7885234785556872E-3</v>
      </c>
      <c r="F603" s="37">
        <f t="shared" si="28"/>
        <v>-6.3263648718391012</v>
      </c>
    </row>
    <row r="604" spans="1:6" x14ac:dyDescent="0.3">
      <c r="A604" s="56">
        <v>2484</v>
      </c>
      <c r="B604" s="57">
        <f>273.16+'[1]Measured values'!H1246</f>
        <v>300.75230000000005</v>
      </c>
      <c r="C604" s="37">
        <f t="shared" si="27"/>
        <v>3.3249953533189933E-3</v>
      </c>
      <c r="D604" s="58">
        <v>1.0497600000000001E-3</v>
      </c>
      <c r="E604" s="37">
        <f t="shared" si="29"/>
        <v>1.7862174578867258E-3</v>
      </c>
      <c r="F604" s="37">
        <f t="shared" si="28"/>
        <v>-6.3276550470041473</v>
      </c>
    </row>
    <row r="605" spans="1:6" x14ac:dyDescent="0.3">
      <c r="A605" s="56">
        <v>2486</v>
      </c>
      <c r="B605" s="57">
        <f>273.16+'[1]Measured values'!H1247</f>
        <v>300.7543</v>
      </c>
      <c r="C605" s="37">
        <f t="shared" si="27"/>
        <v>3.3249732422778329E-3</v>
      </c>
      <c r="D605" s="58">
        <v>1.0489900000000001E-3</v>
      </c>
      <c r="E605" s="37">
        <f t="shared" si="29"/>
        <v>1.7910022195662357E-3</v>
      </c>
      <c r="F605" s="37">
        <f t="shared" si="28"/>
        <v>-6.3249799166155327</v>
      </c>
    </row>
    <row r="606" spans="1:6" x14ac:dyDescent="0.3">
      <c r="A606" s="56">
        <v>2488</v>
      </c>
      <c r="B606" s="57">
        <f>273.16+'[1]Measured values'!H1248</f>
        <v>300.75630000000001</v>
      </c>
      <c r="C606" s="37">
        <f t="shared" si="27"/>
        <v>3.3249511315307442E-3</v>
      </c>
      <c r="D606" s="58">
        <v>1.04645E-3</v>
      </c>
      <c r="E606" s="37">
        <f t="shared" si="29"/>
        <v>1.7927873907828699E-3</v>
      </c>
      <c r="F606" s="37">
        <f t="shared" si="28"/>
        <v>-6.3239836687559325</v>
      </c>
    </row>
    <row r="607" spans="1:6" x14ac:dyDescent="0.3">
      <c r="A607" s="56">
        <v>2490</v>
      </c>
      <c r="B607" s="57">
        <f>273.16+'[1]Measured values'!H1249</f>
        <v>300.75840000000005</v>
      </c>
      <c r="C607" s="37">
        <f t="shared" si="27"/>
        <v>3.3249279155627902E-3</v>
      </c>
      <c r="D607" s="58">
        <v>1.04239E-3</v>
      </c>
      <c r="E607" s="37">
        <f t="shared" si="29"/>
        <v>1.7922799174691115E-3</v>
      </c>
      <c r="F607" s="37">
        <f t="shared" si="28"/>
        <v>-6.3242667726831474</v>
      </c>
    </row>
    <row r="608" spans="1:6" x14ac:dyDescent="0.3">
      <c r="A608" s="56">
        <v>2492</v>
      </c>
      <c r="B608" s="57">
        <f>273.16+'[1]Measured values'!H1250</f>
        <v>300.7604</v>
      </c>
      <c r="C608" s="37">
        <f t="shared" si="27"/>
        <v>3.3249058054185326E-3</v>
      </c>
      <c r="D608" s="58">
        <v>1.0387E-3</v>
      </c>
      <c r="E608" s="37">
        <f t="shared" si="29"/>
        <v>1.7920979986196523E-3</v>
      </c>
      <c r="F608" s="37">
        <f t="shared" si="28"/>
        <v>-6.324368279194946</v>
      </c>
    </row>
    <row r="609" spans="1:6" x14ac:dyDescent="0.3">
      <c r="A609" s="56">
        <v>2494</v>
      </c>
      <c r="B609" s="57">
        <f>273.16+'[1]Measured values'!H1251</f>
        <v>300.76240000000001</v>
      </c>
      <c r="C609" s="37">
        <f t="shared" si="27"/>
        <v>3.3248836955683289E-3</v>
      </c>
      <c r="D609" s="58">
        <v>1.03783E-3</v>
      </c>
      <c r="E609" s="37">
        <f t="shared" si="29"/>
        <v>1.7967970914126862E-3</v>
      </c>
      <c r="F609" s="37">
        <f t="shared" si="28"/>
        <v>-6.3217495927410416</v>
      </c>
    </row>
    <row r="610" spans="1:6" x14ac:dyDescent="0.3">
      <c r="A610" s="56">
        <v>2496</v>
      </c>
      <c r="B610" s="57">
        <f>273.16+'[1]Measured values'!H1252</f>
        <v>300.76440000000002</v>
      </c>
      <c r="C610" s="37">
        <f t="shared" si="27"/>
        <v>3.3248615860121743E-3</v>
      </c>
      <c r="D610" s="58">
        <v>1.0340099999999999E-3</v>
      </c>
      <c r="E610" s="37">
        <f t="shared" si="29"/>
        <v>1.7964037526059496E-3</v>
      </c>
      <c r="F610" s="37">
        <f t="shared" si="28"/>
        <v>-6.3219685277938718</v>
      </c>
    </row>
    <row r="611" spans="1:6" x14ac:dyDescent="0.3">
      <c r="A611" s="56">
        <v>2498</v>
      </c>
      <c r="B611" s="57">
        <f>273.16+'[1]Measured values'!H1253</f>
        <v>300.76620000000003</v>
      </c>
      <c r="C611" s="37">
        <f t="shared" si="27"/>
        <v>3.3248416876630418E-3</v>
      </c>
      <c r="D611" s="58">
        <v>1.031E-3</v>
      </c>
      <c r="E611" s="37">
        <f t="shared" si="29"/>
        <v>1.7967933077727256E-3</v>
      </c>
      <c r="F611" s="37">
        <f t="shared" si="28"/>
        <v>-6.3217516985124513</v>
      </c>
    </row>
    <row r="612" spans="1:6" x14ac:dyDescent="0.3">
      <c r="A612" s="56">
        <v>2500</v>
      </c>
      <c r="B612" s="57">
        <f>273.16+'[1]Measured values'!H1254</f>
        <v>300.76840000000004</v>
      </c>
      <c r="C612" s="37">
        <f t="shared" si="27"/>
        <v>3.3248173677819875E-3</v>
      </c>
      <c r="D612" s="58">
        <v>1.0250700000000001E-3</v>
      </c>
      <c r="E612" s="37">
        <f t="shared" si="29"/>
        <v>1.7933344996501383E-3</v>
      </c>
      <c r="F612" s="37">
        <f t="shared" si="28"/>
        <v>-6.3236785431142346</v>
      </c>
    </row>
    <row r="613" spans="1:6" x14ac:dyDescent="0.3">
      <c r="A613" s="56">
        <v>2502</v>
      </c>
      <c r="B613" s="57">
        <f>273.16+'[1]Measured values'!H1255</f>
        <v>300.77020000000005</v>
      </c>
      <c r="C613" s="37">
        <f t="shared" si="27"/>
        <v>3.324797469962117E-3</v>
      </c>
      <c r="D613" s="58">
        <v>1.0226199999999999E-3</v>
      </c>
      <c r="E613" s="37">
        <f t="shared" si="29"/>
        <v>1.794699894699937E-3</v>
      </c>
      <c r="F613" s="37">
        <f t="shared" si="28"/>
        <v>-6.3229174606018388</v>
      </c>
    </row>
    <row r="614" spans="1:6" x14ac:dyDescent="0.3">
      <c r="A614" s="56">
        <v>2504</v>
      </c>
      <c r="B614" s="57">
        <f>273.16+'[1]Measured values'!H1256</f>
        <v>300.7722</v>
      </c>
      <c r="C614" s="37">
        <f t="shared" si="27"/>
        <v>3.3247753615526965E-3</v>
      </c>
      <c r="D614" s="58">
        <v>1.01742E-3</v>
      </c>
      <c r="E614" s="37">
        <f t="shared" si="29"/>
        <v>1.7918633321591041E-3</v>
      </c>
      <c r="F614" s="37">
        <f t="shared" si="28"/>
        <v>-6.3244992328739764</v>
      </c>
    </row>
    <row r="615" spans="1:6" x14ac:dyDescent="0.3">
      <c r="A615" s="56">
        <v>2506</v>
      </c>
      <c r="B615" s="57">
        <f>273.16+'[1]Measured values'!H1257</f>
        <v>300.77410000000003</v>
      </c>
      <c r="C615" s="37">
        <f t="shared" si="27"/>
        <v>3.3247543588360829E-3</v>
      </c>
      <c r="D615" s="58">
        <v>1.01191E-3</v>
      </c>
      <c r="E615" s="37">
        <f t="shared" si="29"/>
        <v>1.7881427814101457E-3</v>
      </c>
      <c r="F615" s="37">
        <f t="shared" si="28"/>
        <v>-6.3265777500442839</v>
      </c>
    </row>
    <row r="616" spans="1:6" x14ac:dyDescent="0.3">
      <c r="A616" s="56">
        <v>2508</v>
      </c>
      <c r="B616" s="57">
        <f>273.16+'[1]Measured values'!H1258</f>
        <v>300.77590000000004</v>
      </c>
      <c r="C616" s="37">
        <f t="shared" si="27"/>
        <v>3.3247344617703743E-3</v>
      </c>
      <c r="D616" s="58">
        <v>1.0081300000000001E-3</v>
      </c>
      <c r="E616" s="37">
        <f t="shared" si="29"/>
        <v>1.7871476688530522E-3</v>
      </c>
      <c r="F616" s="37">
        <f t="shared" si="28"/>
        <v>-6.3271344111584691</v>
      </c>
    </row>
    <row r="617" spans="1:6" x14ac:dyDescent="0.3">
      <c r="A617" s="56">
        <v>2510</v>
      </c>
      <c r="B617" s="57">
        <f>273.16+'[1]Measured values'!H1259</f>
        <v>300.7783</v>
      </c>
      <c r="C617" s="37">
        <f t="shared" si="27"/>
        <v>3.3247079327198802E-3</v>
      </c>
      <c r="D617" s="58">
        <v>1.00048E-3</v>
      </c>
      <c r="E617" s="37">
        <f t="shared" si="29"/>
        <v>1.7811643225920349E-3</v>
      </c>
      <c r="F617" s="37">
        <f t="shared" si="28"/>
        <v>-6.3304880147015901</v>
      </c>
    </row>
    <row r="618" spans="1:6" x14ac:dyDescent="0.3">
      <c r="A618" s="56">
        <v>2512</v>
      </c>
      <c r="B618" s="57">
        <f>273.16+'[1]Measured values'!H1260</f>
        <v>300.7801</v>
      </c>
      <c r="C618" s="37">
        <f t="shared" si="27"/>
        <v>3.3246880362098421E-3</v>
      </c>
      <c r="D618" s="58">
        <v>9.9701999999999994E-4</v>
      </c>
      <c r="E618" s="37">
        <f t="shared" si="29"/>
        <v>1.7807108412215594E-3</v>
      </c>
      <c r="F618" s="37">
        <f t="shared" si="28"/>
        <v>-6.3307426453958566</v>
      </c>
    </row>
    <row r="619" spans="1:6" x14ac:dyDescent="0.3">
      <c r="A619" s="56">
        <v>2514</v>
      </c>
      <c r="B619" s="57">
        <f>273.16+'[1]Measured values'!H1261</f>
        <v>300.7817</v>
      </c>
      <c r="C619" s="37">
        <f t="shared" si="27"/>
        <v>3.3246703506230597E-3</v>
      </c>
      <c r="D619" s="58">
        <v>9.9361700000000002E-4</v>
      </c>
      <c r="E619" s="37">
        <f t="shared" si="29"/>
        <v>1.7797187891813446E-3</v>
      </c>
      <c r="F619" s="37">
        <f t="shared" si="28"/>
        <v>-6.3312999107648542</v>
      </c>
    </row>
    <row r="620" spans="1:6" x14ac:dyDescent="0.3">
      <c r="A620" s="56">
        <v>2516</v>
      </c>
      <c r="B620" s="57">
        <f>273.16+'[1]Measured values'!H1262</f>
        <v>300.7835</v>
      </c>
      <c r="C620" s="37">
        <f t="shared" si="27"/>
        <v>3.3246504545628333E-3</v>
      </c>
      <c r="D620" s="58">
        <v>9.8860500000000004E-4</v>
      </c>
      <c r="E620" s="37">
        <f t="shared" si="29"/>
        <v>1.7764690026953278E-3</v>
      </c>
      <c r="F620" s="37">
        <f t="shared" si="28"/>
        <v>-6.3331275911804248</v>
      </c>
    </row>
    <row r="621" spans="1:6" x14ac:dyDescent="0.3">
      <c r="A621" s="56">
        <v>2518</v>
      </c>
      <c r="B621" s="57">
        <f>273.16+'[1]Measured values'!H1263</f>
        <v>300.78590000000003</v>
      </c>
      <c r="C621" s="37">
        <f t="shared" si="27"/>
        <v>3.3246239268529538E-3</v>
      </c>
      <c r="D621" s="58">
        <v>9.8043400000000008E-4</v>
      </c>
      <c r="E621" s="37">
        <f t="shared" si="29"/>
        <v>1.769417072730537E-3</v>
      </c>
      <c r="F621" s="37">
        <f t="shared" si="28"/>
        <v>-6.3371051240802583</v>
      </c>
    </row>
    <row r="622" spans="1:6" x14ac:dyDescent="0.3">
      <c r="A622" s="56">
        <v>2520</v>
      </c>
      <c r="B622" s="57">
        <f>273.16+'[1]Measured values'!H1264</f>
        <v>300.78750000000002</v>
      </c>
      <c r="C622" s="37">
        <f t="shared" si="27"/>
        <v>3.3246062419482192E-3</v>
      </c>
      <c r="D622" s="58">
        <v>9.7955500000000001E-4</v>
      </c>
      <c r="E622" s="37">
        <f t="shared" si="29"/>
        <v>1.7729502262443146E-3</v>
      </c>
      <c r="F622" s="37">
        <f t="shared" si="28"/>
        <v>-6.3351103254683814</v>
      </c>
    </row>
    <row r="623" spans="1:6" x14ac:dyDescent="0.3">
      <c r="A623" s="56">
        <v>2522</v>
      </c>
      <c r="B623" s="57">
        <f>273.16+'[1]Measured values'!H1265</f>
        <v>300.78980000000001</v>
      </c>
      <c r="C623" s="37">
        <f t="shared" si="27"/>
        <v>3.3245808202272817E-3</v>
      </c>
      <c r="D623" s="58">
        <v>9.75216E-4</v>
      </c>
      <c r="E623" s="37">
        <f t="shared" si="29"/>
        <v>1.7724754634677719E-3</v>
      </c>
      <c r="F623" s="37">
        <f t="shared" si="28"/>
        <v>-6.3353781425492794</v>
      </c>
    </row>
    <row r="624" spans="1:6" x14ac:dyDescent="0.3">
      <c r="A624" s="56">
        <v>2524</v>
      </c>
      <c r="B624" s="57">
        <f>273.16+'[1]Measured values'!H1266</f>
        <v>300.79160000000002</v>
      </c>
      <c r="C624" s="37">
        <f t="shared" si="27"/>
        <v>3.3245609252386035E-3</v>
      </c>
      <c r="D624" s="58">
        <v>9.7441200000000002E-4</v>
      </c>
      <c r="E624" s="37">
        <f t="shared" si="29"/>
        <v>1.7768271334791634E-3</v>
      </c>
      <c r="F624" s="37">
        <f t="shared" si="28"/>
        <v>-6.3329260145195878</v>
      </c>
    </row>
    <row r="625" spans="1:6" x14ac:dyDescent="0.3">
      <c r="A625" s="56">
        <v>2526</v>
      </c>
      <c r="B625" s="57">
        <f>273.16+'[1]Measured values'!H1267</f>
        <v>300.79340000000002</v>
      </c>
      <c r="C625" s="37">
        <f t="shared" si="27"/>
        <v>3.3245410304880356E-3</v>
      </c>
      <c r="D625" s="58">
        <v>9.7244900000000001E-4</v>
      </c>
      <c r="E625" s="37">
        <f t="shared" si="29"/>
        <v>1.7790870837906666E-3</v>
      </c>
      <c r="F625" s="37">
        <f t="shared" si="28"/>
        <v>-6.331654920518047</v>
      </c>
    </row>
    <row r="626" spans="1:6" x14ac:dyDescent="0.3">
      <c r="A626" s="56">
        <v>2528</v>
      </c>
      <c r="B626" s="57">
        <f>273.16+'[1]Measured values'!H1268</f>
        <v>300.79520000000002</v>
      </c>
      <c r="C626" s="37">
        <f t="shared" si="27"/>
        <v>3.3245211359755737E-3</v>
      </c>
      <c r="D626" s="58">
        <v>9.6964399999999997E-4</v>
      </c>
      <c r="E626" s="37">
        <f t="shared" si="29"/>
        <v>1.7798164464023192E-3</v>
      </c>
      <c r="F626" s="37">
        <f t="shared" si="28"/>
        <v>-6.331245039994073</v>
      </c>
    </row>
    <row r="627" spans="1:6" x14ac:dyDescent="0.3">
      <c r="A627" s="56">
        <v>2530</v>
      </c>
      <c r="B627" s="57">
        <f>273.16+'[1]Measured values'!H1269</f>
        <v>300.79760000000005</v>
      </c>
      <c r="C627" s="37">
        <f t="shared" si="27"/>
        <v>3.3244946103293373E-3</v>
      </c>
      <c r="D627" s="58">
        <v>9.6635299999999998E-4</v>
      </c>
      <c r="E627" s="37">
        <f t="shared" si="29"/>
        <v>1.7816242625369177E-3</v>
      </c>
      <c r="F627" s="37">
        <f t="shared" si="28"/>
        <v>-6.3302298237163841</v>
      </c>
    </row>
    <row r="628" spans="1:6" x14ac:dyDescent="0.3">
      <c r="A628" s="56">
        <v>2532</v>
      </c>
      <c r="B628" s="57">
        <f>273.16+'[1]Measured values'!H1270</f>
        <v>300.79880000000003</v>
      </c>
      <c r="C628" s="37">
        <f t="shared" si="27"/>
        <v>3.3244813476649504E-3</v>
      </c>
      <c r="D628" s="58">
        <v>9.6893299999999995E-4</v>
      </c>
      <c r="E628" s="37">
        <f t="shared" si="29"/>
        <v>1.7903418329637726E-3</v>
      </c>
      <c r="F628" s="37">
        <f t="shared" si="28"/>
        <v>-6.3253487092253806</v>
      </c>
    </row>
    <row r="629" spans="1:6" x14ac:dyDescent="0.3">
      <c r="A629" s="56">
        <v>2534</v>
      </c>
      <c r="B629" s="57">
        <f>273.16+'[1]Measured values'!H1271</f>
        <v>300.80120000000005</v>
      </c>
      <c r="C629" s="37">
        <f t="shared" si="27"/>
        <v>3.3244548226536324E-3</v>
      </c>
      <c r="D629" s="58">
        <v>9.6244500000000003E-4</v>
      </c>
      <c r="E629" s="37">
        <f t="shared" si="29"/>
        <v>1.7862750556793517E-3</v>
      </c>
      <c r="F629" s="37">
        <f t="shared" si="28"/>
        <v>-6.3276228018462284</v>
      </c>
    </row>
    <row r="630" spans="1:6" x14ac:dyDescent="0.3">
      <c r="A630" s="56">
        <v>2536</v>
      </c>
      <c r="B630" s="57">
        <f>273.16+'[1]Measured values'!H1272</f>
        <v>300.803</v>
      </c>
      <c r="C630" s="37">
        <f t="shared" si="27"/>
        <v>3.3244349291729138E-3</v>
      </c>
      <c r="D630" s="58">
        <v>9.6418399999999998E-4</v>
      </c>
      <c r="E630" s="37">
        <f t="shared" si="29"/>
        <v>1.7955009310985808E-3</v>
      </c>
      <c r="F630" s="37">
        <f t="shared" si="28"/>
        <v>-6.3224712257248479</v>
      </c>
    </row>
    <row r="631" spans="1:6" x14ac:dyDescent="0.3">
      <c r="A631" s="56">
        <v>2538</v>
      </c>
      <c r="B631" s="57">
        <f>273.16+'[1]Measured values'!H1273</f>
        <v>300.80510000000004</v>
      </c>
      <c r="C631" s="37">
        <f t="shared" si="27"/>
        <v>3.3244117204129847E-3</v>
      </c>
      <c r="D631" s="58">
        <v>9.6330500000000002E-4</v>
      </c>
      <c r="E631" s="37">
        <f t="shared" si="29"/>
        <v>1.8009067115348891E-3</v>
      </c>
      <c r="F631" s="37">
        <f t="shared" si="28"/>
        <v>-6.3194650122782008</v>
      </c>
    </row>
    <row r="632" spans="1:6" x14ac:dyDescent="0.3">
      <c r="A632" s="56">
        <v>2540</v>
      </c>
      <c r="B632" s="57">
        <f>273.16+'[1]Measured values'!H1274</f>
        <v>300.80690000000004</v>
      </c>
      <c r="C632" s="37">
        <f t="shared" si="27"/>
        <v>3.3243918274481065E-3</v>
      </c>
      <c r="D632" s="58">
        <v>9.6424E-4</v>
      </c>
      <c r="E632" s="37">
        <f t="shared" si="29"/>
        <v>1.8087413243294268E-3</v>
      </c>
      <c r="F632" s="37">
        <f t="shared" si="28"/>
        <v>-6.3151240765307461</v>
      </c>
    </row>
    <row r="633" spans="1:6" x14ac:dyDescent="0.3">
      <c r="A633" s="56">
        <v>2542</v>
      </c>
      <c r="B633" s="57">
        <f>273.16+'[1]Measured values'!H1275</f>
        <v>300.80830000000003</v>
      </c>
      <c r="C633" s="37">
        <f t="shared" si="27"/>
        <v>3.3243763553066851E-3</v>
      </c>
      <c r="D633" s="58">
        <v>9.6291200000000001E-4</v>
      </c>
      <c r="E633" s="37">
        <f t="shared" si="29"/>
        <v>1.8110062065074266E-3</v>
      </c>
      <c r="F633" s="37">
        <f t="shared" si="28"/>
        <v>-6.3138726729705397</v>
      </c>
    </row>
    <row r="634" spans="1:6" x14ac:dyDescent="0.3">
      <c r="A634" s="56">
        <v>2544</v>
      </c>
      <c r="B634" s="57">
        <f>273.16+'[1]Measured values'!H1276</f>
        <v>300.81050000000005</v>
      </c>
      <c r="C634" s="37">
        <f t="shared" si="27"/>
        <v>3.3243520422325677E-3</v>
      </c>
      <c r="D634" s="58">
        <v>9.5500200000000004E-4</v>
      </c>
      <c r="E634" s="37">
        <f t="shared" si="29"/>
        <v>1.8035920679887213E-3</v>
      </c>
      <c r="F634" s="37">
        <f t="shared" si="28"/>
        <v>-6.3179750093041935</v>
      </c>
    </row>
    <row r="635" spans="1:6" x14ac:dyDescent="0.3">
      <c r="A635" s="56">
        <v>2546</v>
      </c>
      <c r="B635" s="57">
        <f>273.16+'[1]Measured values'!H1277</f>
        <v>300.8125</v>
      </c>
      <c r="C635" s="37">
        <f t="shared" si="27"/>
        <v>3.3243299397465197E-3</v>
      </c>
      <c r="D635" s="58">
        <v>9.5576899999999998E-4</v>
      </c>
      <c r="E635" s="37">
        <f t="shared" si="29"/>
        <v>1.8118843601894641E-3</v>
      </c>
      <c r="F635" s="37">
        <f t="shared" si="28"/>
        <v>-6.3133878922778477</v>
      </c>
    </row>
    <row r="636" spans="1:6" x14ac:dyDescent="0.3">
      <c r="A636" s="56">
        <v>2548</v>
      </c>
      <c r="B636" s="57">
        <f>273.16+'[1]Measured values'!H1278</f>
        <v>300.8143</v>
      </c>
      <c r="C636" s="37">
        <f t="shared" si="27"/>
        <v>3.3243100477603625E-3</v>
      </c>
      <c r="D636" s="58">
        <v>9.5664800000000005E-4</v>
      </c>
      <c r="E636" s="37">
        <f t="shared" si="29"/>
        <v>1.8197603195738014E-3</v>
      </c>
      <c r="F636" s="37">
        <f t="shared" si="28"/>
        <v>-6.3090504791075244</v>
      </c>
    </row>
    <row r="637" spans="1:6" x14ac:dyDescent="0.3">
      <c r="A637" s="56">
        <v>2550</v>
      </c>
      <c r="B637" s="57">
        <f>273.16+'[1]Measured values'!H1279</f>
        <v>300.81610000000001</v>
      </c>
      <c r="C637" s="37">
        <f t="shared" si="27"/>
        <v>3.3242901560122614E-3</v>
      </c>
      <c r="D637" s="58">
        <v>9.5365599999999999E-4</v>
      </c>
      <c r="E637" s="37">
        <f t="shared" si="29"/>
        <v>1.8203015842717172E-3</v>
      </c>
      <c r="F637" s="37">
        <f t="shared" si="28"/>
        <v>-6.3087530859772958</v>
      </c>
    </row>
    <row r="638" spans="1:6" x14ac:dyDescent="0.3">
      <c r="A638" s="56">
        <v>2552</v>
      </c>
      <c r="B638" s="57">
        <f>273.16+'[1]Measured values'!H1280</f>
        <v>300.8175</v>
      </c>
      <c r="C638" s="37">
        <f t="shared" si="27"/>
        <v>3.3242746848172063E-3</v>
      </c>
      <c r="D638" s="58">
        <v>9.4813999999999999E-4</v>
      </c>
      <c r="E638" s="37">
        <f t="shared" si="29"/>
        <v>1.8146220095692515E-3</v>
      </c>
      <c r="F638" s="37">
        <f t="shared" si="28"/>
        <v>-6.3118780921447746</v>
      </c>
    </row>
    <row r="639" spans="1:6" x14ac:dyDescent="0.3">
      <c r="A639" s="56">
        <v>2554</v>
      </c>
      <c r="B639" s="57">
        <f>273.16+'[1]Measured values'!H1281</f>
        <v>300.81990000000002</v>
      </c>
      <c r="C639" s="37">
        <f t="shared" si="27"/>
        <v>3.3242481631035711E-3</v>
      </c>
      <c r="D639" s="58">
        <v>9.4307199999999999E-4</v>
      </c>
      <c r="E639" s="37">
        <f t="shared" si="29"/>
        <v>1.8132512978272935E-3</v>
      </c>
      <c r="F639" s="37">
        <f t="shared" si="28"/>
        <v>-6.3126337479745347</v>
      </c>
    </row>
    <row r="640" spans="1:6" x14ac:dyDescent="0.3">
      <c r="A640" s="56">
        <v>2556</v>
      </c>
      <c r="B640" s="57">
        <f>273.16+'[1]Measured values'!H1282</f>
        <v>300.82180000000005</v>
      </c>
      <c r="C640" s="37">
        <f t="shared" si="27"/>
        <v>3.3242271670470684E-3</v>
      </c>
      <c r="D640" s="58">
        <v>9.4097799999999998E-4</v>
      </c>
      <c r="E640" s="37">
        <f t="shared" si="29"/>
        <v>1.8158587417986072E-3</v>
      </c>
      <c r="F640" s="37">
        <f t="shared" si="28"/>
        <v>-6.3111967871816628</v>
      </c>
    </row>
    <row r="641" spans="1:6" x14ac:dyDescent="0.3">
      <c r="A641" s="56">
        <v>2558</v>
      </c>
      <c r="B641" s="57">
        <f>273.16+'[1]Measured values'!H1283</f>
        <v>300.82340000000005</v>
      </c>
      <c r="C641" s="37">
        <f t="shared" si="27"/>
        <v>3.324209486363095E-3</v>
      </c>
      <c r="D641" s="58">
        <v>9.4131399999999995E-4</v>
      </c>
      <c r="E641" s="37">
        <f t="shared" si="29"/>
        <v>1.822133178474703E-3</v>
      </c>
      <c r="F641" s="37">
        <f t="shared" si="28"/>
        <v>-6.3077473881533592</v>
      </c>
    </row>
    <row r="642" spans="1:6" x14ac:dyDescent="0.3">
      <c r="A642" s="56">
        <v>2560</v>
      </c>
      <c r="B642" s="57">
        <f>273.16+'[1]Measured values'!H1284</f>
        <v>300.8252</v>
      </c>
      <c r="C642" s="37">
        <f t="shared" si="27"/>
        <v>3.3241895958184354E-3</v>
      </c>
      <c r="D642" s="58">
        <v>9.3794799999999997E-4</v>
      </c>
      <c r="E642" s="37">
        <f t="shared" si="29"/>
        <v>1.8219658119656824E-3</v>
      </c>
      <c r="F642" s="37">
        <f t="shared" si="28"/>
        <v>-6.3078392443348612</v>
      </c>
    </row>
    <row r="643" spans="1:6" x14ac:dyDescent="0.3">
      <c r="A643" s="56">
        <v>2562</v>
      </c>
      <c r="B643" s="57">
        <f>273.16+'[1]Measured values'!H1285</f>
        <v>300.82660000000004</v>
      </c>
      <c r="C643" s="37">
        <f t="shared" si="27"/>
        <v>3.324174125559375E-3</v>
      </c>
      <c r="D643" s="58">
        <v>9.3353499999999999E-4</v>
      </c>
      <c r="E643" s="37">
        <f t="shared" si="29"/>
        <v>1.8183385274640007E-3</v>
      </c>
      <c r="F643" s="37">
        <f t="shared" si="28"/>
        <v>-6.30983209183547</v>
      </c>
    </row>
    <row r="644" spans="1:6" x14ac:dyDescent="0.3">
      <c r="A644" s="56">
        <v>2564</v>
      </c>
      <c r="B644" s="57">
        <f>273.16+'[1]Measured values'!H1286</f>
        <v>300.82860000000005</v>
      </c>
      <c r="C644" s="37">
        <f t="shared" si="27"/>
        <v>3.32415202543907E-3</v>
      </c>
      <c r="D644" s="58">
        <v>9.2394199999999997E-4</v>
      </c>
      <c r="E644" s="37">
        <f t="shared" si="29"/>
        <v>1.8066914352757825E-3</v>
      </c>
      <c r="F644" s="37">
        <f t="shared" si="28"/>
        <v>-6.3162580427304258</v>
      </c>
    </row>
    <row r="645" spans="1:6" x14ac:dyDescent="0.3">
      <c r="A645" s="56">
        <v>2566</v>
      </c>
      <c r="B645" s="57">
        <f>273.16+'[1]Measured values'!H1287</f>
        <v>300.83040000000005</v>
      </c>
      <c r="C645" s="37">
        <f t="shared" si="27"/>
        <v>3.3241321355820417E-3</v>
      </c>
      <c r="D645" s="58">
        <v>9.2224099999999997E-4</v>
      </c>
      <c r="E645" s="37">
        <f t="shared" si="29"/>
        <v>1.8097350863423086E-3</v>
      </c>
      <c r="F645" s="37">
        <f t="shared" si="28"/>
        <v>-6.314574805553085</v>
      </c>
    </row>
    <row r="646" spans="1:6" x14ac:dyDescent="0.3">
      <c r="A646" s="56">
        <v>2568</v>
      </c>
      <c r="B646" s="57">
        <f>273.16+'[1]Measured values'!H1288</f>
        <v>300.83260000000001</v>
      </c>
      <c r="C646" s="37">
        <f t="shared" si="27"/>
        <v>3.3241078260800192E-3</v>
      </c>
      <c r="D646" s="58">
        <v>9.1367599999999998E-4</v>
      </c>
      <c r="E646" s="37">
        <f t="shared" si="29"/>
        <v>1.8007016160819216E-3</v>
      </c>
      <c r="F646" s="37">
        <f t="shared" si="28"/>
        <v>-6.3195789033149454</v>
      </c>
    </row>
    <row r="647" spans="1:6" x14ac:dyDescent="0.3">
      <c r="A647" s="56">
        <v>2570</v>
      </c>
      <c r="B647" s="57">
        <f>273.16+'[1]Measured values'!H1289</f>
        <v>300.834</v>
      </c>
      <c r="C647" s="37">
        <f t="shared" si="27"/>
        <v>3.3240923565820354E-3</v>
      </c>
      <c r="D647" s="58">
        <v>9.1453699999999999E-4</v>
      </c>
      <c r="E647" s="37">
        <f t="shared" si="29"/>
        <v>1.8073853754939687E-3</v>
      </c>
      <c r="F647" s="37">
        <f t="shared" si="28"/>
        <v>-6.3158740219898339</v>
      </c>
    </row>
    <row r="648" spans="1:6" x14ac:dyDescent="0.3">
      <c r="A648" s="56">
        <v>2572</v>
      </c>
      <c r="B648" s="57">
        <f>273.16+'[1]Measured values'!H1290</f>
        <v>300.83600000000001</v>
      </c>
      <c r="C648" s="37">
        <f t="shared" si="27"/>
        <v>3.3240702575489632E-3</v>
      </c>
      <c r="D648" s="58">
        <v>9.1092799999999998E-4</v>
      </c>
      <c r="E648" s="37">
        <f t="shared" si="29"/>
        <v>1.8073968253967568E-3</v>
      </c>
      <c r="F648" s="37">
        <f t="shared" si="28"/>
        <v>-6.3158676869454791</v>
      </c>
    </row>
    <row r="649" spans="1:6" x14ac:dyDescent="0.3">
      <c r="A649" s="56">
        <v>2574</v>
      </c>
      <c r="B649" s="57">
        <f>273.16+'[1]Measured values'!H1291</f>
        <v>300.83750000000003</v>
      </c>
      <c r="C649" s="37">
        <f t="shared" ref="C649:C712" si="30">1/B649</f>
        <v>3.3240536834669874E-3</v>
      </c>
      <c r="D649" s="58">
        <v>9.1117100000000001E-4</v>
      </c>
      <c r="E649" s="37">
        <f t="shared" si="29"/>
        <v>1.8132756218905556E-3</v>
      </c>
      <c r="F649" s="37">
        <f t="shared" ref="F649:F712" si="31">LN(E649)</f>
        <v>-6.3126203334521547</v>
      </c>
    </row>
    <row r="650" spans="1:6" x14ac:dyDescent="0.3">
      <c r="A650" s="56">
        <v>2576</v>
      </c>
      <c r="B650" s="57">
        <f>273.16+'[1]Measured values'!H1292</f>
        <v>300.83950000000004</v>
      </c>
      <c r="C650" s="37">
        <f t="shared" si="30"/>
        <v>3.3240315849481198E-3</v>
      </c>
      <c r="D650" s="58">
        <v>9.0726200000000004E-4</v>
      </c>
      <c r="E650" s="37">
        <f t="shared" ref="E650:E713" si="32">D650/($B$3-B650)</f>
        <v>1.8127112887113316E-3</v>
      </c>
      <c r="F650" s="37">
        <f t="shared" si="31"/>
        <v>-6.312931604947444</v>
      </c>
    </row>
    <row r="651" spans="1:6" x14ac:dyDescent="0.3">
      <c r="A651" s="56">
        <v>2578</v>
      </c>
      <c r="B651" s="57">
        <f>273.16+'[1]Measured values'!H1293</f>
        <v>300.84110000000004</v>
      </c>
      <c r="C651" s="37">
        <f t="shared" si="30"/>
        <v>3.3240139063445782E-3</v>
      </c>
      <c r="D651" s="58">
        <v>9.0099799999999997E-4</v>
      </c>
      <c r="E651" s="37">
        <f t="shared" si="32"/>
        <v>1.8059691320906285E-3</v>
      </c>
      <c r="F651" s="37">
        <f t="shared" si="31"/>
        <v>-6.3166579159990652</v>
      </c>
    </row>
    <row r="652" spans="1:6" x14ac:dyDescent="0.3">
      <c r="A652" s="56">
        <v>2580</v>
      </c>
      <c r="B652" s="57">
        <f>273.16+'[1]Measured values'!H1294</f>
        <v>300.84270000000004</v>
      </c>
      <c r="C652" s="37">
        <f t="shared" si="30"/>
        <v>3.3239962279290802E-3</v>
      </c>
      <c r="D652" s="58">
        <v>8.9684699999999999E-4</v>
      </c>
      <c r="E652" s="37">
        <f t="shared" si="32"/>
        <v>1.8034325356927566E-3</v>
      </c>
      <c r="F652" s="37">
        <f t="shared" si="31"/>
        <v>-6.3180634657543697</v>
      </c>
    </row>
    <row r="653" spans="1:6" x14ac:dyDescent="0.3">
      <c r="A653" s="56">
        <v>2582</v>
      </c>
      <c r="B653" s="57">
        <f>273.16+'[1]Measured values'!H1295</f>
        <v>300.84450000000004</v>
      </c>
      <c r="C653" s="37">
        <f t="shared" si="30"/>
        <v>3.3239763399364121E-3</v>
      </c>
      <c r="D653" s="58">
        <v>8.9318199999999996E-4</v>
      </c>
      <c r="E653" s="37">
        <f t="shared" si="32"/>
        <v>1.8025872855701576E-3</v>
      </c>
      <c r="F653" s="37">
        <f t="shared" si="31"/>
        <v>-6.3185322652507532</v>
      </c>
    </row>
    <row r="654" spans="1:6" x14ac:dyDescent="0.3">
      <c r="A654" s="56">
        <v>2584</v>
      </c>
      <c r="B654" s="57">
        <f>273.16+'[1]Measured values'!H1296</f>
        <v>300.84630000000004</v>
      </c>
      <c r="C654" s="37">
        <f t="shared" si="30"/>
        <v>3.3239564521817281E-3</v>
      </c>
      <c r="D654" s="58">
        <v>8.90265E-4</v>
      </c>
      <c r="E654" s="37">
        <f t="shared" si="32"/>
        <v>1.8032509621227837E-3</v>
      </c>
      <c r="F654" s="37">
        <f t="shared" si="31"/>
        <v>-6.3181641530313293</v>
      </c>
    </row>
    <row r="655" spans="1:6" x14ac:dyDescent="0.3">
      <c r="A655" s="56">
        <v>2586</v>
      </c>
      <c r="B655" s="57">
        <f>273.16+'[1]Measured values'!H1297</f>
        <v>300.84830000000005</v>
      </c>
      <c r="C655" s="37">
        <f t="shared" si="30"/>
        <v>3.3239343549556367E-3</v>
      </c>
      <c r="D655" s="58">
        <v>8.8798299999999996E-4</v>
      </c>
      <c r="E655" s="37">
        <f t="shared" si="32"/>
        <v>1.8059446817165661E-3</v>
      </c>
      <c r="F655" s="37">
        <f t="shared" si="31"/>
        <v>-6.3166714547352161</v>
      </c>
    </row>
    <row r="656" spans="1:6" x14ac:dyDescent="0.3">
      <c r="A656" s="56">
        <v>2588</v>
      </c>
      <c r="B656" s="57">
        <f>273.16+'[1]Measured values'!H1298</f>
        <v>300.8501</v>
      </c>
      <c r="C656" s="37">
        <f t="shared" si="30"/>
        <v>3.3239144677033512E-3</v>
      </c>
      <c r="D656" s="58">
        <v>8.8396299999999998E-4</v>
      </c>
      <c r="E656" s="37">
        <f t="shared" si="32"/>
        <v>1.8043743621145912E-3</v>
      </c>
      <c r="F656" s="37">
        <f t="shared" si="31"/>
        <v>-6.3175413610686659</v>
      </c>
    </row>
    <row r="657" spans="1:6" x14ac:dyDescent="0.3">
      <c r="A657" s="56">
        <v>2590</v>
      </c>
      <c r="B657" s="57">
        <f>273.16+'[1]Measured values'!H1299</f>
        <v>300.85170000000005</v>
      </c>
      <c r="C657" s="37">
        <f t="shared" si="30"/>
        <v>3.3238967903455418E-3</v>
      </c>
      <c r="D657" s="58">
        <v>8.8676800000000002E-4</v>
      </c>
      <c r="E657" s="37">
        <f t="shared" si="32"/>
        <v>1.8160311284047396E-3</v>
      </c>
      <c r="F657" s="37">
        <f t="shared" si="31"/>
        <v>-6.3111018577579072</v>
      </c>
    </row>
    <row r="658" spans="1:6" x14ac:dyDescent="0.3">
      <c r="A658" s="56">
        <v>2592</v>
      </c>
      <c r="B658" s="57">
        <f>273.16+'[1]Measured values'!H1300</f>
        <v>300.85360000000003</v>
      </c>
      <c r="C658" s="37">
        <f t="shared" si="30"/>
        <v>3.3238757987273542E-3</v>
      </c>
      <c r="D658" s="58">
        <v>8.8822599999999999E-4</v>
      </c>
      <c r="E658" s="37">
        <f t="shared" si="32"/>
        <v>1.8261225328947246E-3</v>
      </c>
      <c r="F658" s="37">
        <f t="shared" si="31"/>
        <v>-6.3055603945182037</v>
      </c>
    </row>
    <row r="659" spans="1:6" x14ac:dyDescent="0.3">
      <c r="A659" s="56">
        <v>2594</v>
      </c>
      <c r="B659" s="57">
        <f>273.16+'[1]Measured values'!H1301</f>
        <v>300.85520000000002</v>
      </c>
      <c r="C659" s="37">
        <f t="shared" si="30"/>
        <v>3.3238581217808431E-3</v>
      </c>
      <c r="D659" s="58">
        <v>8.8848799999999999E-4</v>
      </c>
      <c r="E659" s="37">
        <f t="shared" si="32"/>
        <v>1.8326897689768713E-3</v>
      </c>
      <c r="F659" s="37">
        <f t="shared" si="31"/>
        <v>-6.3019705721425909</v>
      </c>
    </row>
    <row r="660" spans="1:6" x14ac:dyDescent="0.3">
      <c r="A660" s="56">
        <v>2596</v>
      </c>
      <c r="B660" s="57">
        <f>273.16+'[1]Measured values'!H1302</f>
        <v>300.85680000000002</v>
      </c>
      <c r="C660" s="37">
        <f t="shared" si="30"/>
        <v>3.3238404450223495E-3</v>
      </c>
      <c r="D660" s="58">
        <v>8.8732899999999996E-4</v>
      </c>
      <c r="E660" s="37">
        <f t="shared" si="32"/>
        <v>1.8363596854304228E-3</v>
      </c>
      <c r="F660" s="37">
        <f t="shared" si="31"/>
        <v>-6.2999700988739473</v>
      </c>
    </row>
    <row r="661" spans="1:6" x14ac:dyDescent="0.3">
      <c r="A661" s="56">
        <v>2598</v>
      </c>
      <c r="B661" s="57">
        <f>273.16+'[1]Measured values'!H1303</f>
        <v>300.85860000000002</v>
      </c>
      <c r="C661" s="37">
        <f t="shared" si="30"/>
        <v>3.3238205588937792E-3</v>
      </c>
      <c r="D661" s="58">
        <v>8.8104600000000002E-4</v>
      </c>
      <c r="E661" s="37">
        <f t="shared" si="32"/>
        <v>1.8301744910676895E-3</v>
      </c>
      <c r="F661" s="37">
        <f t="shared" si="31"/>
        <v>-6.3033439663641468</v>
      </c>
    </row>
    <row r="662" spans="1:6" x14ac:dyDescent="0.3">
      <c r="A662" s="56">
        <v>2600</v>
      </c>
      <c r="B662" s="57">
        <f>273.16+'[1]Measured values'!H1304</f>
        <v>300.86020000000002</v>
      </c>
      <c r="C662" s="37">
        <f t="shared" si="30"/>
        <v>3.3238028825348116E-3</v>
      </c>
      <c r="D662" s="58">
        <v>8.7752999999999996E-4</v>
      </c>
      <c r="E662" s="37">
        <f t="shared" si="32"/>
        <v>1.8289495623175882E-3</v>
      </c>
      <c r="F662" s="37">
        <f t="shared" si="31"/>
        <v>-6.3040134865979436</v>
      </c>
    </row>
    <row r="663" spans="1:6" x14ac:dyDescent="0.3">
      <c r="A663" s="56">
        <v>2602</v>
      </c>
      <c r="B663" s="57">
        <f>273.16+'[1]Measured values'!H1305</f>
        <v>300.86220000000003</v>
      </c>
      <c r="C663" s="37">
        <f t="shared" si="30"/>
        <v>3.3237807873504879E-3</v>
      </c>
      <c r="D663" s="58">
        <v>8.7308000000000004E-4</v>
      </c>
      <c r="E663" s="37">
        <f t="shared" si="32"/>
        <v>1.8272917538719054E-3</v>
      </c>
      <c r="F663" s="37">
        <f t="shared" si="31"/>
        <v>-6.3049203242029739</v>
      </c>
    </row>
    <row r="664" spans="1:6" x14ac:dyDescent="0.3">
      <c r="A664" s="56">
        <v>2604</v>
      </c>
      <c r="B664" s="57">
        <f>273.16+'[1]Measured values'!H1306</f>
        <v>300.86400000000003</v>
      </c>
      <c r="C664" s="37">
        <f t="shared" si="30"/>
        <v>3.3237609019357581E-3</v>
      </c>
      <c r="D664" s="58">
        <v>8.7642700000000004E-4</v>
      </c>
      <c r="E664" s="37">
        <f t="shared" si="32"/>
        <v>1.8412331932773146E-3</v>
      </c>
      <c r="F664" s="37">
        <f t="shared" si="31"/>
        <v>-6.2973197181164986</v>
      </c>
    </row>
    <row r="665" spans="1:6" x14ac:dyDescent="0.3">
      <c r="A665" s="56">
        <v>2606</v>
      </c>
      <c r="B665" s="57">
        <f>273.16+'[1]Measured values'!H1307</f>
        <v>300.86540000000002</v>
      </c>
      <c r="C665" s="37">
        <f t="shared" si="30"/>
        <v>3.3237454356665804E-3</v>
      </c>
      <c r="D665" s="58">
        <v>8.7672599999999998E-4</v>
      </c>
      <c r="E665" s="37">
        <f t="shared" si="32"/>
        <v>1.8472945638431995E-3</v>
      </c>
      <c r="F665" s="37">
        <f t="shared" si="31"/>
        <v>-6.294033108161984</v>
      </c>
    </row>
    <row r="666" spans="1:6" x14ac:dyDescent="0.3">
      <c r="A666" s="56">
        <v>2608</v>
      </c>
      <c r="B666" s="57">
        <f>273.16+'[1]Measured values'!H1308</f>
        <v>300.86700000000002</v>
      </c>
      <c r="C666" s="37">
        <f t="shared" si="30"/>
        <v>3.3237277601066251E-3</v>
      </c>
      <c r="D666" s="58">
        <v>8.7633399999999999E-4</v>
      </c>
      <c r="E666" s="37">
        <f t="shared" si="32"/>
        <v>1.8527145877377919E-3</v>
      </c>
      <c r="F666" s="37">
        <f t="shared" si="31"/>
        <v>-6.2911033706670851</v>
      </c>
    </row>
    <row r="667" spans="1:6" x14ac:dyDescent="0.3">
      <c r="A667" s="56">
        <v>2610</v>
      </c>
      <c r="B667" s="57">
        <f>273.16+'[1]Measured values'!H1309</f>
        <v>300.8691</v>
      </c>
      <c r="C667" s="37">
        <f t="shared" si="30"/>
        <v>3.3237045612194804E-3</v>
      </c>
      <c r="D667" s="58">
        <v>8.7098500000000001E-4</v>
      </c>
      <c r="E667" s="37">
        <f t="shared" si="32"/>
        <v>1.8496177532383667E-3</v>
      </c>
      <c r="F667" s="37">
        <f t="shared" si="31"/>
        <v>-6.292776281111883</v>
      </c>
    </row>
    <row r="668" spans="1:6" x14ac:dyDescent="0.3">
      <c r="A668" s="56">
        <v>2612</v>
      </c>
      <c r="B668" s="57">
        <f>273.16+'[1]Measured values'!H1310</f>
        <v>300.87050000000005</v>
      </c>
      <c r="C668" s="37">
        <f t="shared" si="30"/>
        <v>3.3236890954746307E-3</v>
      </c>
      <c r="D668" s="58">
        <v>8.7160299999999998E-4</v>
      </c>
      <c r="E668" s="37">
        <f t="shared" si="32"/>
        <v>1.8564494142705706E-3</v>
      </c>
      <c r="F668" s="37">
        <f t="shared" si="31"/>
        <v>-6.2890895326200287</v>
      </c>
    </row>
    <row r="669" spans="1:6" x14ac:dyDescent="0.3">
      <c r="A669" s="56">
        <v>2614</v>
      </c>
      <c r="B669" s="57">
        <f>273.16+'[1]Measured values'!H1311</f>
        <v>300.87210000000005</v>
      </c>
      <c r="C669" s="37">
        <f t="shared" si="30"/>
        <v>3.3236714205138987E-3</v>
      </c>
      <c r="D669" s="58">
        <v>8.6724600000000001E-4</v>
      </c>
      <c r="E669" s="37">
        <f t="shared" si="32"/>
        <v>1.8534857875615002E-3</v>
      </c>
      <c r="F669" s="37">
        <f t="shared" si="31"/>
        <v>-6.290687203295251</v>
      </c>
    </row>
    <row r="670" spans="1:6" x14ac:dyDescent="0.3">
      <c r="A670" s="56">
        <v>2616</v>
      </c>
      <c r="B670" s="57">
        <f>273.16+'[1]Measured values'!H1312</f>
        <v>300.8741</v>
      </c>
      <c r="C670" s="37">
        <f t="shared" si="30"/>
        <v>3.3236493270773389E-3</v>
      </c>
      <c r="D670" s="58">
        <v>8.6055099999999998E-4</v>
      </c>
      <c r="E670" s="37">
        <f t="shared" si="32"/>
        <v>1.8470723331185631E-3</v>
      </c>
      <c r="F670" s="37">
        <f t="shared" si="31"/>
        <v>-6.2941534160421169</v>
      </c>
    </row>
    <row r="671" spans="1:6" x14ac:dyDescent="0.3">
      <c r="A671" s="56">
        <v>2618</v>
      </c>
      <c r="B671" s="57">
        <f>273.16+'[1]Measured values'!H1313</f>
        <v>300.87570000000005</v>
      </c>
      <c r="C671" s="37">
        <f t="shared" si="30"/>
        <v>3.3236316525395698E-3</v>
      </c>
      <c r="D671" s="58">
        <v>8.5761500000000005E-4</v>
      </c>
      <c r="E671" s="37">
        <f t="shared" si="32"/>
        <v>1.8471139349559265E-3</v>
      </c>
      <c r="F671" s="37">
        <f t="shared" si="31"/>
        <v>-6.2941308931727509</v>
      </c>
    </row>
    <row r="672" spans="1:6" x14ac:dyDescent="0.3">
      <c r="A672" s="56">
        <v>2620</v>
      </c>
      <c r="B672" s="57">
        <f>273.16+'[1]Measured values'!H1314</f>
        <v>300.87730000000005</v>
      </c>
      <c r="C672" s="37">
        <f t="shared" si="30"/>
        <v>3.3236139781897796E-3</v>
      </c>
      <c r="D672" s="58">
        <v>8.5413700000000004E-4</v>
      </c>
      <c r="E672" s="37">
        <f t="shared" si="32"/>
        <v>1.8459844391615081E-3</v>
      </c>
      <c r="F672" s="37">
        <f t="shared" si="31"/>
        <v>-6.294742572426979</v>
      </c>
    </row>
    <row r="673" spans="1:6" x14ac:dyDescent="0.3">
      <c r="A673" s="56">
        <v>2622</v>
      </c>
      <c r="B673" s="57">
        <f>273.16+'[1]Measured values'!H1315</f>
        <v>300.87870000000004</v>
      </c>
      <c r="C673" s="37">
        <f t="shared" si="30"/>
        <v>3.3235985132879127E-3</v>
      </c>
      <c r="D673" s="58">
        <v>8.5269700000000003E-4</v>
      </c>
      <c r="E673" s="37">
        <f t="shared" si="32"/>
        <v>1.8484652070236518E-3</v>
      </c>
      <c r="F673" s="37">
        <f t="shared" si="31"/>
        <v>-6.2933996020402754</v>
      </c>
    </row>
    <row r="674" spans="1:6" x14ac:dyDescent="0.3">
      <c r="A674" s="56">
        <v>2624</v>
      </c>
      <c r="B674" s="57">
        <f>273.16+'[1]Measured values'!H1316</f>
        <v>300.88050000000004</v>
      </c>
      <c r="C674" s="37">
        <f t="shared" si="30"/>
        <v>3.3235786300541241E-3</v>
      </c>
      <c r="D674" s="58">
        <v>8.4951799999999995E-4</v>
      </c>
      <c r="E674" s="37">
        <f t="shared" si="32"/>
        <v>1.8487878128400782E-3</v>
      </c>
      <c r="F674" s="37">
        <f t="shared" si="31"/>
        <v>-6.2932250909556879</v>
      </c>
    </row>
    <row r="675" spans="1:6" x14ac:dyDescent="0.3">
      <c r="A675" s="56">
        <v>2626</v>
      </c>
      <c r="B675" s="57">
        <f>273.16+'[1]Measured values'!H1317</f>
        <v>300.88210000000004</v>
      </c>
      <c r="C675" s="37">
        <f t="shared" si="30"/>
        <v>3.3235609562682522E-3</v>
      </c>
      <c r="D675" s="58">
        <v>8.4667599999999998E-4</v>
      </c>
      <c r="E675" s="37">
        <f t="shared" si="32"/>
        <v>1.8490412753876589E-3</v>
      </c>
      <c r="F675" s="37">
        <f t="shared" si="31"/>
        <v>-6.2930880037394159</v>
      </c>
    </row>
    <row r="676" spans="1:6" x14ac:dyDescent="0.3">
      <c r="A676" s="56">
        <v>2628</v>
      </c>
      <c r="B676" s="57">
        <f>273.16+'[1]Measured values'!H1318</f>
        <v>300.88350000000003</v>
      </c>
      <c r="C676" s="37">
        <f t="shared" si="30"/>
        <v>3.3235454918598057E-3</v>
      </c>
      <c r="D676" s="58">
        <v>8.4450699999999998E-4</v>
      </c>
      <c r="E676" s="37">
        <f t="shared" si="32"/>
        <v>1.8499605695509089E-3</v>
      </c>
      <c r="F676" s="37">
        <f t="shared" si="31"/>
        <v>-6.29259095387531</v>
      </c>
    </row>
    <row r="677" spans="1:6" x14ac:dyDescent="0.3">
      <c r="A677" s="56">
        <v>2630</v>
      </c>
      <c r="B677" s="57">
        <f>273.16+'[1]Measured values'!H1319</f>
        <v>300.8854</v>
      </c>
      <c r="C677" s="37">
        <f t="shared" si="30"/>
        <v>3.3235245046785255E-3</v>
      </c>
      <c r="D677" s="58">
        <v>8.3899099999999998E-4</v>
      </c>
      <c r="E677" s="37">
        <f t="shared" si="32"/>
        <v>1.8455587329519335E-3</v>
      </c>
      <c r="F677" s="37">
        <f t="shared" si="31"/>
        <v>-6.2949732110469885</v>
      </c>
    </row>
    <row r="678" spans="1:6" x14ac:dyDescent="0.3">
      <c r="A678" s="56">
        <v>2632</v>
      </c>
      <c r="B678" s="57">
        <f>273.16+'[1]Measured values'!H1320</f>
        <v>300.887</v>
      </c>
      <c r="C678" s="37">
        <f t="shared" si="30"/>
        <v>3.3235068314682922E-3</v>
      </c>
      <c r="D678" s="58">
        <v>8.3397899999999999E-4</v>
      </c>
      <c r="E678" s="37">
        <f t="shared" si="32"/>
        <v>1.8410132450329851E-3</v>
      </c>
      <c r="F678" s="37">
        <f t="shared" si="31"/>
        <v>-6.2974391822796267</v>
      </c>
    </row>
    <row r="679" spans="1:6" x14ac:dyDescent="0.3">
      <c r="A679" s="56">
        <v>2634</v>
      </c>
      <c r="B679" s="57">
        <f>273.16+'[1]Measured values'!H1321</f>
        <v>300.8886</v>
      </c>
      <c r="C679" s="37">
        <f t="shared" si="30"/>
        <v>3.3234891584460161E-3</v>
      </c>
      <c r="D679" s="58">
        <v>8.2978999999999995E-4</v>
      </c>
      <c r="E679" s="37">
        <f t="shared" si="32"/>
        <v>1.8382587505536895E-3</v>
      </c>
      <c r="F679" s="37">
        <f t="shared" si="31"/>
        <v>-6.2989364866361477</v>
      </c>
    </row>
    <row r="680" spans="1:6" x14ac:dyDescent="0.3">
      <c r="A680" s="53">
        <v>2636</v>
      </c>
      <c r="B680" s="54">
        <f>273.16+'[1]Measured values'!H1322</f>
        <v>300.89020000000005</v>
      </c>
      <c r="C680" s="37">
        <f t="shared" si="30"/>
        <v>3.3234714856116942E-3</v>
      </c>
      <c r="D680" s="55">
        <v>8.2429300000000003E-4</v>
      </c>
      <c r="E680" s="37">
        <f t="shared" si="32"/>
        <v>1.832576700755965E-3</v>
      </c>
      <c r="F680" s="37">
        <f t="shared" si="31"/>
        <v>-6.3020322692780519</v>
      </c>
    </row>
    <row r="681" spans="1:6" x14ac:dyDescent="0.3">
      <c r="A681" s="53">
        <v>2638</v>
      </c>
      <c r="B681" s="54">
        <f>273.16+'[1]Measured values'!H1323</f>
        <v>300.89200000000005</v>
      </c>
      <c r="C681" s="37">
        <f t="shared" si="30"/>
        <v>3.3234516038977433E-3</v>
      </c>
      <c r="D681" s="55">
        <v>8.2208599999999998E-4</v>
      </c>
      <c r="E681" s="37">
        <f t="shared" si="32"/>
        <v>1.8350133928572284E-3</v>
      </c>
      <c r="F681" s="37">
        <f t="shared" si="31"/>
        <v>-6.3007034989424406</v>
      </c>
    </row>
    <row r="682" spans="1:6" x14ac:dyDescent="0.3">
      <c r="A682" s="53">
        <v>2640</v>
      </c>
      <c r="B682" s="54">
        <f>273.16+'[1]Measured values'!H1324</f>
        <v>300.89360000000005</v>
      </c>
      <c r="C682" s="37">
        <f t="shared" si="30"/>
        <v>3.3234339314628155E-3</v>
      </c>
      <c r="D682" s="55">
        <v>8.2328299999999996E-4</v>
      </c>
      <c r="E682" s="37">
        <f t="shared" si="32"/>
        <v>1.8442719534050888E-3</v>
      </c>
      <c r="F682" s="37">
        <f t="shared" si="31"/>
        <v>-6.2956706845672601</v>
      </c>
    </row>
    <row r="683" spans="1:6" x14ac:dyDescent="0.3">
      <c r="A683" s="53">
        <v>2642</v>
      </c>
      <c r="B683" s="54">
        <f>273.16+'[1]Measured values'!H1325</f>
        <v>300.89520000000005</v>
      </c>
      <c r="C683" s="37">
        <f t="shared" si="30"/>
        <v>3.3234162592158329E-3</v>
      </c>
      <c r="D683" s="55">
        <v>8.2156299999999998E-4</v>
      </c>
      <c r="E683" s="37">
        <f t="shared" si="32"/>
        <v>1.8470391187050917E-3</v>
      </c>
      <c r="F683" s="37">
        <f t="shared" si="31"/>
        <v>-6.2941713983980394</v>
      </c>
    </row>
    <row r="684" spans="1:6" x14ac:dyDescent="0.3">
      <c r="A684" s="53">
        <v>2644</v>
      </c>
      <c r="B684" s="54">
        <f>273.16+'[1]Measured values'!H1326</f>
        <v>300.89660000000003</v>
      </c>
      <c r="C684" s="37">
        <f t="shared" si="30"/>
        <v>3.3234007961538943E-3</v>
      </c>
      <c r="D684" s="55">
        <v>8.1883300000000004E-4</v>
      </c>
      <c r="E684" s="37">
        <f t="shared" si="32"/>
        <v>1.8467140279657323E-3</v>
      </c>
      <c r="F684" s="37">
        <f t="shared" si="31"/>
        <v>-6.2943474203070791</v>
      </c>
    </row>
    <row r="685" spans="1:6" x14ac:dyDescent="0.3">
      <c r="A685" s="53">
        <v>2646</v>
      </c>
      <c r="B685" s="54">
        <f>273.16+'[1]Measured values'!H1327</f>
        <v>300.89840000000004</v>
      </c>
      <c r="C685" s="37">
        <f t="shared" si="30"/>
        <v>3.3233809152856909E-3</v>
      </c>
      <c r="D685" s="55">
        <v>8.1776699999999995E-4</v>
      </c>
      <c r="E685" s="37">
        <f t="shared" si="32"/>
        <v>1.8518274456521991E-3</v>
      </c>
      <c r="F685" s="37">
        <f t="shared" si="31"/>
        <v>-6.2915823189929814</v>
      </c>
    </row>
    <row r="686" spans="1:6" x14ac:dyDescent="0.3">
      <c r="A686" s="53">
        <v>2648</v>
      </c>
      <c r="B686" s="54">
        <f>273.16+'[1]Measured values'!H1328</f>
        <v>300.90010000000001</v>
      </c>
      <c r="C686" s="37">
        <f t="shared" si="30"/>
        <v>3.3233621391285679E-3</v>
      </c>
      <c r="D686" s="55">
        <v>8.1604599999999996E-4</v>
      </c>
      <c r="E686" s="37">
        <f t="shared" si="32"/>
        <v>1.8550716071833544E-3</v>
      </c>
      <c r="F686" s="37">
        <f t="shared" si="31"/>
        <v>-6.2898319814126085</v>
      </c>
    </row>
    <row r="687" spans="1:6" x14ac:dyDescent="0.3">
      <c r="A687" s="53">
        <v>2650</v>
      </c>
      <c r="B687" s="54">
        <f>273.16+'[1]Measured values'!H1329</f>
        <v>300.90170000000001</v>
      </c>
      <c r="C687" s="37">
        <f t="shared" si="30"/>
        <v>3.3233444676450813E-3</v>
      </c>
      <c r="D687" s="55">
        <v>8.1350300000000003E-4</v>
      </c>
      <c r="E687" s="37">
        <f t="shared" si="32"/>
        <v>1.8560415240701591E-3</v>
      </c>
      <c r="F687" s="37">
        <f t="shared" si="31"/>
        <v>-6.2893092719857684</v>
      </c>
    </row>
    <row r="688" spans="1:6" x14ac:dyDescent="0.3">
      <c r="A688" s="53">
        <v>2652</v>
      </c>
      <c r="B688" s="54">
        <f>273.16+'[1]Measured values'!H1330</f>
        <v>300.9033</v>
      </c>
      <c r="C688" s="37">
        <f t="shared" si="30"/>
        <v>3.3233267963495251E-3</v>
      </c>
      <c r="D688" s="55">
        <v>8.1466299999999998E-4</v>
      </c>
      <c r="E688" s="37">
        <f t="shared" si="32"/>
        <v>1.8654980535835666E-3</v>
      </c>
      <c r="F688" s="37">
        <f t="shared" si="31"/>
        <v>-6.2842272086788045</v>
      </c>
    </row>
    <row r="689" spans="1:6" x14ac:dyDescent="0.3">
      <c r="A689" s="53">
        <v>2654</v>
      </c>
      <c r="B689" s="54">
        <f>273.16+'[1]Measured values'!H1331</f>
        <v>300.9049</v>
      </c>
      <c r="C689" s="37">
        <f t="shared" si="30"/>
        <v>3.3233091252418954E-3</v>
      </c>
      <c r="D689" s="55">
        <v>8.1574700000000002E-4</v>
      </c>
      <c r="E689" s="37">
        <f t="shared" si="32"/>
        <v>1.8748494598941306E-3</v>
      </c>
      <c r="F689" s="37">
        <f t="shared" si="31"/>
        <v>-6.2792269108394851</v>
      </c>
    </row>
    <row r="690" spans="1:6" x14ac:dyDescent="0.3">
      <c r="A690" s="53">
        <v>2656</v>
      </c>
      <c r="B690" s="54">
        <f>273.16+'[1]Measured values'!H1332</f>
        <v>300.90690000000001</v>
      </c>
      <c r="C690" s="37">
        <f t="shared" si="30"/>
        <v>3.3232870366216262E-3</v>
      </c>
      <c r="D690" s="55">
        <v>8.1640200000000003E-4</v>
      </c>
      <c r="E690" s="37">
        <f t="shared" si="32"/>
        <v>1.8850196259523296E-3</v>
      </c>
      <c r="F690" s="37">
        <f t="shared" si="31"/>
        <v>-6.2738170464905654</v>
      </c>
    </row>
    <row r="691" spans="1:6" x14ac:dyDescent="0.3">
      <c r="A691" s="53">
        <v>2658</v>
      </c>
      <c r="B691" s="54">
        <f>273.16+'[1]Measured values'!H1333</f>
        <v>300.90790000000004</v>
      </c>
      <c r="C691" s="37">
        <f t="shared" si="30"/>
        <v>3.3232759924216012E-3</v>
      </c>
      <c r="D691" s="55">
        <v>8.1862700000000005E-4</v>
      </c>
      <c r="E691" s="37">
        <f t="shared" si="32"/>
        <v>1.8945313584818712E-3</v>
      </c>
      <c r="F691" s="37">
        <f t="shared" si="31"/>
        <v>-6.2687837752636835</v>
      </c>
    </row>
    <row r="692" spans="1:6" x14ac:dyDescent="0.3">
      <c r="A692" s="53">
        <v>2660</v>
      </c>
      <c r="B692" s="54">
        <f>273.16+'[1]Measured values'!H1334</f>
        <v>300.90930000000003</v>
      </c>
      <c r="C692" s="37">
        <f t="shared" si="30"/>
        <v>3.3232605306648877E-3</v>
      </c>
      <c r="D692" s="55">
        <v>8.1636399999999998E-4</v>
      </c>
      <c r="E692" s="37">
        <f t="shared" si="32"/>
        <v>1.8954353378221427E-3</v>
      </c>
      <c r="F692" s="37">
        <f t="shared" si="31"/>
        <v>-6.268306737110132</v>
      </c>
    </row>
    <row r="693" spans="1:6" x14ac:dyDescent="0.3">
      <c r="A693" s="53">
        <v>2662</v>
      </c>
      <c r="B693" s="54">
        <f>273.16+'[1]Measured values'!H1335</f>
        <v>300.91110000000003</v>
      </c>
      <c r="C693" s="37">
        <f t="shared" si="30"/>
        <v>3.3232406514748041E-3</v>
      </c>
      <c r="D693" s="55">
        <v>8.1170799999999996E-4</v>
      </c>
      <c r="E693" s="37">
        <f t="shared" si="32"/>
        <v>1.892534390300775E-3</v>
      </c>
      <c r="F693" s="37">
        <f t="shared" si="31"/>
        <v>-6.2698384009283314</v>
      </c>
    </row>
    <row r="694" spans="1:6" x14ac:dyDescent="0.3">
      <c r="A694" s="53">
        <v>2664</v>
      </c>
      <c r="B694" s="54">
        <f>273.16+'[1]Measured values'!H1336</f>
        <v>300.91250000000002</v>
      </c>
      <c r="C694" s="37">
        <f t="shared" si="30"/>
        <v>3.3232251900469404E-3</v>
      </c>
      <c r="D694" s="55">
        <v>8.0736999999999996E-4</v>
      </c>
      <c r="E694" s="37">
        <f t="shared" si="32"/>
        <v>1.8885847953215972E-3</v>
      </c>
      <c r="F694" s="37">
        <f t="shared" si="31"/>
        <v>-6.2719275159346317</v>
      </c>
    </row>
    <row r="695" spans="1:6" x14ac:dyDescent="0.3">
      <c r="A695" s="53">
        <v>2666</v>
      </c>
      <c r="B695" s="54">
        <f>273.16+'[1]Measured values'!H1337</f>
        <v>300.91390000000001</v>
      </c>
      <c r="C695" s="37">
        <f t="shared" si="30"/>
        <v>3.3232097287629451E-3</v>
      </c>
      <c r="D695" s="55">
        <v>8.0286300000000001E-4</v>
      </c>
      <c r="E695" s="37">
        <f t="shared" si="32"/>
        <v>1.8842126261440115E-3</v>
      </c>
      <c r="F695" s="37">
        <f t="shared" si="31"/>
        <v>-6.2742452503085708</v>
      </c>
    </row>
    <row r="696" spans="1:6" x14ac:dyDescent="0.3">
      <c r="A696" s="53">
        <v>2668</v>
      </c>
      <c r="B696" s="54">
        <f>273.16+'[1]Measured values'!H1338</f>
        <v>300.91600000000005</v>
      </c>
      <c r="C696" s="37">
        <f t="shared" si="30"/>
        <v>3.3231865371067004E-3</v>
      </c>
      <c r="D696" s="55">
        <v>7.9673000000000005E-4</v>
      </c>
      <c r="E696" s="37">
        <f t="shared" si="32"/>
        <v>1.8790801886793421E-3</v>
      </c>
      <c r="F696" s="37">
        <f t="shared" si="31"/>
        <v>-6.2769728832084377</v>
      </c>
    </row>
    <row r="697" spans="1:6" x14ac:dyDescent="0.3">
      <c r="A697" s="53">
        <v>2670</v>
      </c>
      <c r="B697" s="54">
        <f>273.16+'[1]Measured values'!H1339</f>
        <v>300.91740000000004</v>
      </c>
      <c r="C697" s="37">
        <f t="shared" si="30"/>
        <v>3.323171076182367E-3</v>
      </c>
      <c r="D697" s="55">
        <v>7.9495300000000004E-4</v>
      </c>
      <c r="E697" s="37">
        <f t="shared" si="32"/>
        <v>1.8811003312825879E-3</v>
      </c>
      <c r="F697" s="37">
        <f t="shared" si="31"/>
        <v>-6.2758983907542163</v>
      </c>
    </row>
    <row r="698" spans="1:6" x14ac:dyDescent="0.3">
      <c r="A698" s="53">
        <v>2672</v>
      </c>
      <c r="B698" s="54">
        <f>273.16+'[1]Measured values'!H1340</f>
        <v>300.91880000000003</v>
      </c>
      <c r="C698" s="37">
        <f t="shared" si="30"/>
        <v>3.3231556154018956E-3</v>
      </c>
      <c r="D698" s="55">
        <v>7.9126999999999995E-4</v>
      </c>
      <c r="E698" s="37">
        <f t="shared" si="32"/>
        <v>1.878608736942075E-3</v>
      </c>
      <c r="F698" s="37">
        <f t="shared" si="31"/>
        <v>-6.2772238096417183</v>
      </c>
    </row>
    <row r="699" spans="1:6" x14ac:dyDescent="0.3">
      <c r="A699" s="53">
        <v>2674</v>
      </c>
      <c r="B699" s="54">
        <f>273.16+'[1]Measured values'!H1341</f>
        <v>300.92040000000003</v>
      </c>
      <c r="C699" s="37">
        <f t="shared" si="30"/>
        <v>3.3231379461146531E-3</v>
      </c>
      <c r="D699" s="55">
        <v>7.8807200000000001E-4</v>
      </c>
      <c r="E699" s="37">
        <f t="shared" si="32"/>
        <v>1.8781506196377386E-3</v>
      </c>
      <c r="F699" s="37">
        <f t="shared" si="31"/>
        <v>-6.2774676992620657</v>
      </c>
    </row>
    <row r="700" spans="1:6" x14ac:dyDescent="0.3">
      <c r="A700" s="53">
        <v>2676</v>
      </c>
      <c r="B700" s="54">
        <f>273.16+'[1]Measured values'!H1342</f>
        <v>300.92220000000003</v>
      </c>
      <c r="C700" s="37">
        <f t="shared" si="30"/>
        <v>3.3231180683910987E-3</v>
      </c>
      <c r="D700" s="55">
        <v>7.8556600000000002E-4</v>
      </c>
      <c r="E700" s="37">
        <f t="shared" si="32"/>
        <v>1.8802441359502167E-3</v>
      </c>
      <c r="F700" s="37">
        <f t="shared" si="31"/>
        <v>-6.2763536510233129</v>
      </c>
    </row>
    <row r="701" spans="1:6" x14ac:dyDescent="0.3">
      <c r="A701" s="53">
        <v>2678</v>
      </c>
      <c r="B701" s="54">
        <f>273.16+'[1]Measured values'!H1343</f>
        <v>300.92340000000002</v>
      </c>
      <c r="C701" s="37">
        <f t="shared" si="30"/>
        <v>3.3231048167075075E-3</v>
      </c>
      <c r="D701" s="55">
        <v>7.8582800000000003E-4</v>
      </c>
      <c r="E701" s="37">
        <f t="shared" si="32"/>
        <v>1.8862890062409229E-3</v>
      </c>
      <c r="F701" s="37">
        <f t="shared" si="31"/>
        <v>-6.2731438688430536</v>
      </c>
    </row>
    <row r="702" spans="1:6" x14ac:dyDescent="0.3">
      <c r="A702" s="53">
        <v>2680</v>
      </c>
      <c r="B702" s="54">
        <f>273.16+'[1]Measured values'!H1344</f>
        <v>300.9248</v>
      </c>
      <c r="C702" s="37">
        <f t="shared" si="30"/>
        <v>3.3230893565435616E-3</v>
      </c>
      <c r="D702" s="55">
        <v>7.8027399999999996E-4</v>
      </c>
      <c r="E702" s="37">
        <f t="shared" si="32"/>
        <v>1.879272639691592E-3</v>
      </c>
      <c r="F702" s="37">
        <f t="shared" si="31"/>
        <v>-6.2768704707840559</v>
      </c>
    </row>
    <row r="703" spans="1:6" x14ac:dyDescent="0.3">
      <c r="A703" s="53">
        <v>2682</v>
      </c>
      <c r="B703" s="54">
        <f>273.16+'[1]Measured values'!H1345</f>
        <v>300.92680000000001</v>
      </c>
      <c r="C703" s="37">
        <f t="shared" si="30"/>
        <v>3.323067270844604E-3</v>
      </c>
      <c r="D703" s="55">
        <v>7.7593599999999997E-4</v>
      </c>
      <c r="E703" s="37">
        <f t="shared" si="32"/>
        <v>1.8778702807356413E-3</v>
      </c>
      <c r="F703" s="37">
        <f t="shared" si="31"/>
        <v>-6.2776169736724343</v>
      </c>
    </row>
    <row r="704" spans="1:6" x14ac:dyDescent="0.3">
      <c r="A704" s="53">
        <v>2684</v>
      </c>
      <c r="B704" s="54">
        <f>273.16+'[1]Measured values'!H1346</f>
        <v>300.92780000000005</v>
      </c>
      <c r="C704" s="37">
        <f t="shared" si="30"/>
        <v>3.3230562281052127E-3</v>
      </c>
      <c r="D704" s="55">
        <v>7.7672099999999997E-4</v>
      </c>
      <c r="E704" s="37">
        <f t="shared" si="32"/>
        <v>1.8843304221252534E-3</v>
      </c>
      <c r="F704" s="37">
        <f t="shared" si="31"/>
        <v>-6.2741827349121584</v>
      </c>
    </row>
    <row r="705" spans="1:6" x14ac:dyDescent="0.3">
      <c r="A705" s="53">
        <v>2686</v>
      </c>
      <c r="B705" s="54">
        <f>273.16+'[1]Measured values'!H1347</f>
        <v>300.92960000000005</v>
      </c>
      <c r="C705" s="37">
        <f t="shared" si="30"/>
        <v>3.3230363513592543E-3</v>
      </c>
      <c r="D705" s="55">
        <v>7.7229000000000002E-4</v>
      </c>
      <c r="E705" s="37">
        <f t="shared" si="32"/>
        <v>1.8817982456141203E-3</v>
      </c>
      <c r="F705" s="37">
        <f t="shared" si="31"/>
        <v>-6.2755274456834025</v>
      </c>
    </row>
    <row r="706" spans="1:6" x14ac:dyDescent="0.3">
      <c r="A706" s="53">
        <v>2688</v>
      </c>
      <c r="B706" s="54">
        <f>273.16+'[1]Measured values'!H1348</f>
        <v>300.93120000000005</v>
      </c>
      <c r="C706" s="37">
        <f t="shared" si="30"/>
        <v>3.3230186833402447E-3</v>
      </c>
      <c r="D706" s="55">
        <v>7.71242E-4</v>
      </c>
      <c r="E706" s="37">
        <f t="shared" si="32"/>
        <v>1.8865998043053522E-3</v>
      </c>
      <c r="F706" s="37">
        <f t="shared" si="31"/>
        <v>-6.2729791154772707</v>
      </c>
    </row>
    <row r="707" spans="1:6" x14ac:dyDescent="0.3">
      <c r="A707" s="53">
        <v>2690</v>
      </c>
      <c r="B707" s="54">
        <f>273.16+'[1]Measured values'!H1349</f>
        <v>300.93270000000001</v>
      </c>
      <c r="C707" s="37">
        <f t="shared" si="30"/>
        <v>3.3230021197430521E-3</v>
      </c>
      <c r="D707" s="55">
        <v>7.7157899999999999E-4</v>
      </c>
      <c r="E707" s="37">
        <f t="shared" si="32"/>
        <v>1.8943751534494498E-3</v>
      </c>
      <c r="F707" s="37">
        <f t="shared" si="31"/>
        <v>-6.2688662291495305</v>
      </c>
    </row>
    <row r="708" spans="1:6" x14ac:dyDescent="0.3">
      <c r="A708" s="53">
        <v>2692</v>
      </c>
      <c r="B708" s="54">
        <f>273.16+'[1]Measured values'!H1350</f>
        <v>300.93430000000001</v>
      </c>
      <c r="C708" s="37">
        <f t="shared" si="30"/>
        <v>3.3229844520880469E-3</v>
      </c>
      <c r="D708" s="55">
        <v>7.7545000000000001E-4</v>
      </c>
      <c r="E708" s="37">
        <f t="shared" si="32"/>
        <v>1.9113877249197768E-3</v>
      </c>
      <c r="F708" s="37">
        <f t="shared" si="31"/>
        <v>-6.2599257431891369</v>
      </c>
    </row>
    <row r="709" spans="1:6" x14ac:dyDescent="0.3">
      <c r="A709" s="53">
        <v>2694</v>
      </c>
      <c r="B709" s="54">
        <f>273.16+'[1]Measured values'!H1351</f>
        <v>300.93550000000005</v>
      </c>
      <c r="C709" s="37">
        <f t="shared" si="30"/>
        <v>3.322971201470082E-3</v>
      </c>
      <c r="D709" s="55">
        <v>7.7466399999999999E-4</v>
      </c>
      <c r="E709" s="37">
        <f t="shared" si="32"/>
        <v>1.9151149567367852E-3</v>
      </c>
      <c r="F709" s="37">
        <f t="shared" si="31"/>
        <v>-6.2579776285236699</v>
      </c>
    </row>
    <row r="710" spans="1:6" x14ac:dyDescent="0.3">
      <c r="A710" s="53">
        <v>2696</v>
      </c>
      <c r="B710" s="54">
        <f>273.16+'[1]Measured values'!H1352</f>
        <v>300.93710000000004</v>
      </c>
      <c r="C710" s="37">
        <f t="shared" si="30"/>
        <v>3.3229535341438455E-3</v>
      </c>
      <c r="D710" s="55">
        <v>7.6903599999999996E-4</v>
      </c>
      <c r="E710" s="37">
        <f t="shared" si="32"/>
        <v>1.9087515512534682E-3</v>
      </c>
      <c r="F710" s="37">
        <f t="shared" si="31"/>
        <v>-6.2613058887252953</v>
      </c>
    </row>
    <row r="711" spans="1:6" x14ac:dyDescent="0.3">
      <c r="A711" s="53">
        <v>2698</v>
      </c>
      <c r="B711" s="54">
        <f>273.16+'[1]Measured values'!H1353</f>
        <v>300.93830000000003</v>
      </c>
      <c r="C711" s="37">
        <f t="shared" si="30"/>
        <v>3.3229402837724542E-3</v>
      </c>
      <c r="D711" s="55">
        <v>7.6697899999999999E-4</v>
      </c>
      <c r="E711" s="37">
        <f t="shared" si="32"/>
        <v>1.9093328354493151E-3</v>
      </c>
      <c r="F711" s="37">
        <f t="shared" si="31"/>
        <v>-6.261001398755214</v>
      </c>
    </row>
    <row r="712" spans="1:6" x14ac:dyDescent="0.3">
      <c r="A712" s="53">
        <v>2700</v>
      </c>
      <c r="B712" s="54">
        <f>273.16+'[1]Measured values'!H1354</f>
        <v>300.94010000000003</v>
      </c>
      <c r="C712" s="37">
        <f t="shared" si="30"/>
        <v>3.3229204084135014E-3</v>
      </c>
      <c r="D712" s="55">
        <v>7.6077100000000004E-4</v>
      </c>
      <c r="E712" s="37">
        <f t="shared" si="32"/>
        <v>1.9024031007751827E-3</v>
      </c>
      <c r="F712" s="37">
        <f t="shared" si="31"/>
        <v>-6.2646374021010036</v>
      </c>
    </row>
    <row r="713" spans="1:6" x14ac:dyDescent="0.3">
      <c r="A713" s="53">
        <v>2702</v>
      </c>
      <c r="B713" s="54">
        <f>273.16+'[1]Measured values'!H1355</f>
        <v>300.94150000000002</v>
      </c>
      <c r="C713" s="37">
        <f t="shared" ref="C713:C776" si="33">1/B713</f>
        <v>3.3229049499653583E-3</v>
      </c>
      <c r="D713" s="55">
        <v>7.5607699999999996E-4</v>
      </c>
      <c r="E713" s="37">
        <f t="shared" si="32"/>
        <v>1.8973074027602906E-3</v>
      </c>
      <c r="F713" s="37">
        <f t="shared" ref="F713:F776" si="34">LN(E713)</f>
        <v>-6.2673195543676012</v>
      </c>
    </row>
    <row r="714" spans="1:6" x14ac:dyDescent="0.3">
      <c r="A714" s="53">
        <v>2704</v>
      </c>
      <c r="B714" s="54">
        <f>273.16+'[1]Measured values'!H1356</f>
        <v>300.94290000000001</v>
      </c>
      <c r="C714" s="37">
        <f t="shared" si="33"/>
        <v>3.3228894916610425E-3</v>
      </c>
      <c r="D714" s="55">
        <v>7.5534799999999998E-4</v>
      </c>
      <c r="E714" s="37">
        <f t="shared" ref="E714:E777" si="35">D714/($B$3-B714)</f>
        <v>1.9021606648198339E-3</v>
      </c>
      <c r="F714" s="37">
        <f t="shared" si="34"/>
        <v>-6.2647648469123478</v>
      </c>
    </row>
    <row r="715" spans="1:6" x14ac:dyDescent="0.3">
      <c r="A715" s="53">
        <v>2706</v>
      </c>
      <c r="B715" s="54">
        <f>273.16+'[1]Measured values'!H1357</f>
        <v>300.9443</v>
      </c>
      <c r="C715" s="37">
        <f t="shared" si="33"/>
        <v>3.3228740335005513E-3</v>
      </c>
      <c r="D715" s="55">
        <v>7.5252399999999997E-4</v>
      </c>
      <c r="E715" s="37">
        <f t="shared" si="35"/>
        <v>1.9017538539295839E-3</v>
      </c>
      <c r="F715" s="37">
        <f t="shared" si="34"/>
        <v>-6.2649787375714547</v>
      </c>
    </row>
    <row r="716" spans="1:6" x14ac:dyDescent="0.3">
      <c r="A716" s="53">
        <v>2708</v>
      </c>
      <c r="B716" s="54">
        <f>273.16+'[1]Measured values'!H1358</f>
        <v>300.94550000000004</v>
      </c>
      <c r="C716" s="37">
        <f t="shared" si="33"/>
        <v>3.3228607837631728E-3</v>
      </c>
      <c r="D716" s="55">
        <v>7.4781200000000004E-4</v>
      </c>
      <c r="E716" s="37">
        <f t="shared" si="35"/>
        <v>1.8955944233206897E-3</v>
      </c>
      <c r="F716" s="37">
        <f t="shared" si="34"/>
        <v>-6.2682228097823796</v>
      </c>
    </row>
    <row r="717" spans="1:6" x14ac:dyDescent="0.3">
      <c r="A717" s="53">
        <v>2710</v>
      </c>
      <c r="B717" s="54">
        <f>273.16+'[1]Measured values'!H1359</f>
        <v>300.94720000000001</v>
      </c>
      <c r="C717" s="37">
        <f t="shared" si="33"/>
        <v>3.3228420134827638E-3</v>
      </c>
      <c r="D717" s="55">
        <v>7.4145400000000001E-4</v>
      </c>
      <c r="E717" s="37">
        <f t="shared" si="35"/>
        <v>1.8876120162931711E-3</v>
      </c>
      <c r="F717" s="37">
        <f t="shared" si="34"/>
        <v>-6.272442732221533</v>
      </c>
    </row>
    <row r="718" spans="1:6" x14ac:dyDescent="0.3">
      <c r="A718" s="53">
        <v>2712</v>
      </c>
      <c r="B718" s="54">
        <f>273.16+'[1]Measured values'!H1360</f>
        <v>300.94880000000001</v>
      </c>
      <c r="C718" s="37">
        <f t="shared" si="33"/>
        <v>3.322824347530211E-3</v>
      </c>
      <c r="D718" s="55">
        <v>7.3995799999999998E-4</v>
      </c>
      <c r="E718" s="37">
        <f t="shared" si="35"/>
        <v>1.8915081799589736E-3</v>
      </c>
      <c r="F718" s="37">
        <f t="shared" si="34"/>
        <v>-6.2703807893121333</v>
      </c>
    </row>
    <row r="719" spans="1:6" x14ac:dyDescent="0.3">
      <c r="A719" s="53">
        <v>2714</v>
      </c>
      <c r="B719" s="54">
        <f>273.16+'[1]Measured values'!H1361</f>
        <v>300.9502</v>
      </c>
      <c r="C719" s="37">
        <f t="shared" si="33"/>
        <v>3.3228088899758166E-3</v>
      </c>
      <c r="D719" s="55">
        <v>7.3707799999999995E-4</v>
      </c>
      <c r="E719" s="37">
        <f t="shared" si="35"/>
        <v>1.8909132888659077E-3</v>
      </c>
      <c r="F719" s="37">
        <f t="shared" si="34"/>
        <v>-6.270695345002383</v>
      </c>
    </row>
    <row r="720" spans="1:6" x14ac:dyDescent="0.3">
      <c r="A720" s="53">
        <v>2716</v>
      </c>
      <c r="B720" s="54">
        <f>273.16+'[1]Measured values'!H1362</f>
        <v>300.95160000000004</v>
      </c>
      <c r="C720" s="37">
        <f t="shared" si="33"/>
        <v>3.3227934325652359E-3</v>
      </c>
      <c r="D720" s="55">
        <v>7.3236600000000003E-4</v>
      </c>
      <c r="E720" s="37">
        <f t="shared" si="35"/>
        <v>1.8855973223481429E-3</v>
      </c>
      <c r="F720" s="37">
        <f t="shared" si="34"/>
        <v>-6.2735106263963187</v>
      </c>
    </row>
    <row r="721" spans="1:6" x14ac:dyDescent="0.3">
      <c r="A721" s="53">
        <v>2718</v>
      </c>
      <c r="B721" s="54">
        <f>273.16+'[1]Measured values'!H1363</f>
        <v>300.95320000000004</v>
      </c>
      <c r="C721" s="37">
        <f t="shared" si="33"/>
        <v>3.3227757671292408E-3</v>
      </c>
      <c r="D721" s="55">
        <v>7.3260899999999995E-4</v>
      </c>
      <c r="E721" s="37">
        <f t="shared" si="35"/>
        <v>1.8940253360910332E-3</v>
      </c>
      <c r="F721" s="37">
        <f t="shared" si="34"/>
        <v>-6.2690509072797216</v>
      </c>
    </row>
    <row r="722" spans="1:6" x14ac:dyDescent="0.3">
      <c r="A722" s="53">
        <v>2720</v>
      </c>
      <c r="B722" s="54">
        <f>273.16+'[1]Measured values'!H1364</f>
        <v>300.95480000000003</v>
      </c>
      <c r="C722" s="37">
        <f t="shared" si="33"/>
        <v>3.3227581018810794E-3</v>
      </c>
      <c r="D722" s="55">
        <v>7.2928100000000003E-4</v>
      </c>
      <c r="E722" s="37">
        <f t="shared" si="35"/>
        <v>1.8932528556594099E-3</v>
      </c>
      <c r="F722" s="37">
        <f t="shared" si="34"/>
        <v>-6.2694588416342762</v>
      </c>
    </row>
    <row r="723" spans="1:6" x14ac:dyDescent="0.3">
      <c r="A723" s="53">
        <v>2722</v>
      </c>
      <c r="B723" s="54">
        <f>273.16+'[1]Measured values'!H1365</f>
        <v>300.95580000000001</v>
      </c>
      <c r="C723" s="37">
        <f t="shared" si="33"/>
        <v>3.3227470611963618E-3</v>
      </c>
      <c r="D723" s="55">
        <v>7.3094499999999999E-4</v>
      </c>
      <c r="E723" s="37">
        <f t="shared" si="35"/>
        <v>1.9025117126495567E-3</v>
      </c>
      <c r="F723" s="37">
        <f t="shared" si="34"/>
        <v>-6.2645803117955801</v>
      </c>
    </row>
    <row r="724" spans="1:6" x14ac:dyDescent="0.3">
      <c r="A724" s="53">
        <v>2724</v>
      </c>
      <c r="B724" s="54">
        <f>273.16+'[1]Measured values'!H1366</f>
        <v>300.9572</v>
      </c>
      <c r="C724" s="37">
        <f t="shared" si="33"/>
        <v>3.3227316043610189E-3</v>
      </c>
      <c r="D724" s="55">
        <v>7.2909400000000001E-4</v>
      </c>
      <c r="E724" s="37">
        <f t="shared" si="35"/>
        <v>1.9046342737720479E-3</v>
      </c>
      <c r="F724" s="37">
        <f t="shared" si="34"/>
        <v>-6.2634652711063188</v>
      </c>
    </row>
    <row r="725" spans="1:6" x14ac:dyDescent="0.3">
      <c r="A725" s="53">
        <v>2726</v>
      </c>
      <c r="B725" s="54">
        <f>273.16+'[1]Measured values'!H1367</f>
        <v>300.959</v>
      </c>
      <c r="C725" s="37">
        <f t="shared" si="33"/>
        <v>3.3227117314983102E-3</v>
      </c>
      <c r="D725" s="55">
        <v>7.2671900000000002E-4</v>
      </c>
      <c r="E725" s="37">
        <f t="shared" si="35"/>
        <v>1.9073989501310902E-3</v>
      </c>
      <c r="F725" s="37">
        <f t="shared" si="34"/>
        <v>-6.2620147712384613</v>
      </c>
    </row>
    <row r="726" spans="1:6" x14ac:dyDescent="0.3">
      <c r="A726" s="53">
        <v>2728</v>
      </c>
      <c r="B726" s="54">
        <f>273.16+'[1]Measured values'!H1368</f>
        <v>300.96020000000004</v>
      </c>
      <c r="C726" s="37">
        <f t="shared" si="33"/>
        <v>3.3226984830552341E-3</v>
      </c>
      <c r="D726" s="55">
        <v>7.2954200000000002E-4</v>
      </c>
      <c r="E726" s="37">
        <f t="shared" si="35"/>
        <v>1.9208583464982135E-3</v>
      </c>
      <c r="F726" s="37">
        <f t="shared" si="34"/>
        <v>-6.2549831373741505</v>
      </c>
    </row>
    <row r="727" spans="1:6" x14ac:dyDescent="0.3">
      <c r="A727" s="53">
        <v>2730</v>
      </c>
      <c r="B727" s="54">
        <f>273.16+'[1]Measured values'!H1369</f>
        <v>300.96120000000002</v>
      </c>
      <c r="C727" s="37">
        <f t="shared" si="33"/>
        <v>3.3226874427667087E-3</v>
      </c>
      <c r="D727" s="55">
        <v>7.2729900000000004E-4</v>
      </c>
      <c r="E727" s="37">
        <f t="shared" si="35"/>
        <v>1.9200079197465051E-3</v>
      </c>
      <c r="F727" s="37">
        <f t="shared" si="34"/>
        <v>-6.2554259680829825</v>
      </c>
    </row>
    <row r="728" spans="1:6" x14ac:dyDescent="0.3">
      <c r="A728" s="53">
        <v>2732</v>
      </c>
      <c r="B728" s="54">
        <f>273.16+'[1]Measured values'!H1370</f>
        <v>300.96310000000005</v>
      </c>
      <c r="C728" s="37">
        <f t="shared" si="33"/>
        <v>3.3226664664206336E-3</v>
      </c>
      <c r="D728" s="55">
        <v>7.2249300000000005E-4</v>
      </c>
      <c r="E728" s="37">
        <f t="shared" si="35"/>
        <v>1.9169355266650109E-3</v>
      </c>
      <c r="F728" s="37">
        <f t="shared" si="34"/>
        <v>-6.2570274478968297</v>
      </c>
    </row>
    <row r="729" spans="1:6" x14ac:dyDescent="0.3">
      <c r="A729" s="53">
        <v>2734</v>
      </c>
      <c r="B729" s="54">
        <f>273.16+'[1]Measured values'!H1371</f>
        <v>300.96450000000004</v>
      </c>
      <c r="C729" s="37">
        <f t="shared" si="33"/>
        <v>3.3226510103351054E-3</v>
      </c>
      <c r="D729" s="55">
        <v>7.1886499999999996E-4</v>
      </c>
      <c r="E729" s="37">
        <f t="shared" si="35"/>
        <v>1.9144207723036553E-3</v>
      </c>
      <c r="F729" s="37">
        <f t="shared" si="34"/>
        <v>-6.2583401708733701</v>
      </c>
    </row>
    <row r="730" spans="1:6" x14ac:dyDescent="0.3">
      <c r="A730" s="53">
        <v>2736</v>
      </c>
      <c r="B730" s="54">
        <f>273.16+'[1]Measured values'!H1372</f>
        <v>300.96570000000003</v>
      </c>
      <c r="C730" s="37">
        <f t="shared" si="33"/>
        <v>3.322637762376244E-3</v>
      </c>
      <c r="D730" s="55">
        <v>7.1899599999999996E-4</v>
      </c>
      <c r="E730" s="37">
        <f t="shared" si="35"/>
        <v>1.9209083622762223E-3</v>
      </c>
      <c r="F730" s="37">
        <f t="shared" si="34"/>
        <v>-6.2549570994692996</v>
      </c>
    </row>
    <row r="731" spans="1:6" x14ac:dyDescent="0.3">
      <c r="A731" s="53">
        <v>2738</v>
      </c>
      <c r="B731" s="54">
        <f>273.16+'[1]Measured values'!H1373</f>
        <v>300.96710000000002</v>
      </c>
      <c r="C731" s="37">
        <f t="shared" si="33"/>
        <v>3.32262230655776E-3</v>
      </c>
      <c r="D731" s="55">
        <v>7.1650900000000005E-4</v>
      </c>
      <c r="E731" s="37">
        <f t="shared" si="35"/>
        <v>1.9214507910967288E-3</v>
      </c>
      <c r="F731" s="37">
        <f t="shared" si="34"/>
        <v>-6.2546747579169049</v>
      </c>
    </row>
    <row r="732" spans="1:6" x14ac:dyDescent="0.3">
      <c r="A732" s="53">
        <v>2740</v>
      </c>
      <c r="B732" s="54">
        <f>273.16+'[1]Measured values'!H1374</f>
        <v>300.9683</v>
      </c>
      <c r="C732" s="37">
        <f t="shared" si="33"/>
        <v>3.3226090588277901E-3</v>
      </c>
      <c r="D732" s="55">
        <v>7.1381600000000004E-4</v>
      </c>
      <c r="E732" s="37">
        <f t="shared" si="35"/>
        <v>1.9204089319341876E-3</v>
      </c>
      <c r="F732" s="37">
        <f t="shared" si="34"/>
        <v>-6.2552171302382238</v>
      </c>
    </row>
    <row r="733" spans="1:6" x14ac:dyDescent="0.3">
      <c r="A733" s="53">
        <v>2742</v>
      </c>
      <c r="B733" s="54">
        <f>273.16+'[1]Measured values'!H1375</f>
        <v>300.97030000000001</v>
      </c>
      <c r="C733" s="37">
        <f t="shared" si="33"/>
        <v>3.3225869795125962E-3</v>
      </c>
      <c r="D733" s="55">
        <v>7.0895400000000003E-4</v>
      </c>
      <c r="E733" s="37">
        <f t="shared" si="35"/>
        <v>1.9176467406003676E-3</v>
      </c>
      <c r="F733" s="37">
        <f t="shared" si="34"/>
        <v>-6.2566565006102985</v>
      </c>
    </row>
    <row r="734" spans="1:6" x14ac:dyDescent="0.3">
      <c r="A734" s="53">
        <v>2744</v>
      </c>
      <c r="B734" s="54">
        <f>273.16+'[1]Measured values'!H1376</f>
        <v>300.97130000000004</v>
      </c>
      <c r="C734" s="37">
        <f t="shared" si="33"/>
        <v>3.3225759399650393E-3</v>
      </c>
      <c r="D734" s="55">
        <v>7.0770200000000005E-4</v>
      </c>
      <c r="E734" s="37">
        <f t="shared" si="35"/>
        <v>1.9194521291023042E-3</v>
      </c>
      <c r="F734" s="37">
        <f t="shared" si="34"/>
        <v>-6.255715483088224</v>
      </c>
    </row>
    <row r="735" spans="1:6" x14ac:dyDescent="0.3">
      <c r="A735" s="53">
        <v>2746</v>
      </c>
      <c r="B735" s="54">
        <f>273.16+'[1]Measured values'!H1377</f>
        <v>300.97270000000003</v>
      </c>
      <c r="C735" s="37">
        <f t="shared" si="33"/>
        <v>3.3225604847217038E-3</v>
      </c>
      <c r="D735" s="55">
        <v>7.0373699999999996E-4</v>
      </c>
      <c r="E735" s="37">
        <f t="shared" si="35"/>
        <v>1.9159733188129583E-3</v>
      </c>
      <c r="F735" s="37">
        <f t="shared" si="34"/>
        <v>-6.2575295249933935</v>
      </c>
    </row>
    <row r="736" spans="1:6" x14ac:dyDescent="0.3">
      <c r="A736" s="53">
        <v>2748</v>
      </c>
      <c r="B736" s="54">
        <f>273.16+'[1]Measured values'!H1378</f>
        <v>300.97410000000002</v>
      </c>
      <c r="C736" s="37">
        <f t="shared" si="33"/>
        <v>3.3225450296221499E-3</v>
      </c>
      <c r="D736" s="55">
        <v>7.0171800000000005E-4</v>
      </c>
      <c r="E736" s="37">
        <f t="shared" si="35"/>
        <v>1.917786280404427E-3</v>
      </c>
      <c r="F736" s="37">
        <f t="shared" si="34"/>
        <v>-6.256583737090061</v>
      </c>
    </row>
    <row r="737" spans="1:6" x14ac:dyDescent="0.3">
      <c r="A737" s="53">
        <v>2750</v>
      </c>
      <c r="B737" s="54">
        <f>273.16+'[1]Measured values'!H1379</f>
        <v>300.97590000000002</v>
      </c>
      <c r="C737" s="37">
        <f t="shared" si="33"/>
        <v>3.3225251589911347E-3</v>
      </c>
      <c r="D737" s="55">
        <v>6.9979199999999997E-4</v>
      </c>
      <c r="E737" s="37">
        <f t="shared" si="35"/>
        <v>1.9219774787145984E-3</v>
      </c>
      <c r="F737" s="37">
        <f t="shared" si="34"/>
        <v>-6.2544006861329704</v>
      </c>
    </row>
    <row r="738" spans="1:6" x14ac:dyDescent="0.3">
      <c r="A738" s="53">
        <v>2752</v>
      </c>
      <c r="B738" s="54">
        <f>273.16+'[1]Measured values'!H1380</f>
        <v>300.9769</v>
      </c>
      <c r="C738" s="37">
        <f t="shared" si="33"/>
        <v>3.3225141198543807E-3</v>
      </c>
      <c r="D738" s="55">
        <v>7.0164299999999995E-4</v>
      </c>
      <c r="E738" s="37">
        <f t="shared" si="35"/>
        <v>1.9323684935277871E-3</v>
      </c>
      <c r="F738" s="37">
        <f t="shared" si="34"/>
        <v>-6.249008829739136</v>
      </c>
    </row>
    <row r="739" spans="1:6" x14ac:dyDescent="0.3">
      <c r="A739" s="53">
        <v>2754</v>
      </c>
      <c r="B739" s="54">
        <f>273.16+'[1]Measured values'!H1381</f>
        <v>300.97810000000004</v>
      </c>
      <c r="C739" s="37">
        <f t="shared" si="33"/>
        <v>3.322500872987104E-3</v>
      </c>
      <c r="D739" s="55">
        <v>7.0153100000000003E-4</v>
      </c>
      <c r="E739" s="37">
        <f t="shared" si="35"/>
        <v>1.9384664271898772E-3</v>
      </c>
      <c r="F739" s="37">
        <f t="shared" si="34"/>
        <v>-6.245858119966444</v>
      </c>
    </row>
    <row r="740" spans="1:6" x14ac:dyDescent="0.3">
      <c r="A740" s="53">
        <v>2756</v>
      </c>
      <c r="B740" s="54">
        <f>273.16+'[1]Measured values'!H1382</f>
        <v>300.9796</v>
      </c>
      <c r="C740" s="37">
        <f t="shared" si="33"/>
        <v>3.3224843145515512E-3</v>
      </c>
      <c r="D740" s="55">
        <v>7.0181099999999999E-4</v>
      </c>
      <c r="E740" s="37">
        <f t="shared" si="35"/>
        <v>1.9473113207545715E-3</v>
      </c>
      <c r="F740" s="37">
        <f t="shared" si="34"/>
        <v>-6.2413056677089243</v>
      </c>
    </row>
    <row r="741" spans="1:6" x14ac:dyDescent="0.3">
      <c r="A741" s="53">
        <v>2758</v>
      </c>
      <c r="B741" s="54">
        <f>273.16+'[1]Measured values'!H1383</f>
        <v>300.98080000000004</v>
      </c>
      <c r="C741" s="37">
        <f t="shared" si="33"/>
        <v>3.3224710679219402E-3</v>
      </c>
      <c r="D741" s="55">
        <v>6.9824000000000004E-4</v>
      </c>
      <c r="E741" s="37">
        <f t="shared" si="35"/>
        <v>1.9438752783965064E-3</v>
      </c>
      <c r="F741" s="37">
        <f t="shared" si="34"/>
        <v>-6.2430717322054941</v>
      </c>
    </row>
    <row r="742" spans="1:6" x14ac:dyDescent="0.3">
      <c r="A742" s="53">
        <v>2760</v>
      </c>
      <c r="B742" s="54">
        <f>273.16+'[1]Measured values'!H1384</f>
        <v>300.98260000000005</v>
      </c>
      <c r="C742" s="37">
        <f t="shared" si="33"/>
        <v>3.322451198175575E-3</v>
      </c>
      <c r="D742" s="55">
        <v>6.9309700000000005E-4</v>
      </c>
      <c r="E742" s="37">
        <f t="shared" si="35"/>
        <v>1.9392753217684128E-3</v>
      </c>
      <c r="F742" s="37">
        <f t="shared" si="34"/>
        <v>-6.2454409211725919</v>
      </c>
    </row>
    <row r="743" spans="1:6" x14ac:dyDescent="0.3">
      <c r="A743" s="53">
        <v>2762</v>
      </c>
      <c r="B743" s="54">
        <f>273.16+'[1]Measured values'!H1385</f>
        <v>300.98380000000003</v>
      </c>
      <c r="C743" s="37">
        <f t="shared" si="33"/>
        <v>3.3224379518100307E-3</v>
      </c>
      <c r="D743" s="55">
        <v>6.9676199999999997E-4</v>
      </c>
      <c r="E743" s="37">
        <f t="shared" si="35"/>
        <v>1.9560976979225088E-3</v>
      </c>
      <c r="F743" s="37">
        <f t="shared" si="34"/>
        <v>-6.2368037608037188</v>
      </c>
    </row>
    <row r="744" spans="1:6" x14ac:dyDescent="0.3">
      <c r="A744" s="53">
        <v>2764</v>
      </c>
      <c r="B744" s="54">
        <f>273.16+'[1]Measured values'!H1386</f>
        <v>300.98520000000002</v>
      </c>
      <c r="C744" s="37">
        <f t="shared" si="33"/>
        <v>3.3224224978503922E-3</v>
      </c>
      <c r="D744" s="55">
        <v>6.9689299999999997E-4</v>
      </c>
      <c r="E744" s="37">
        <f t="shared" si="35"/>
        <v>1.9641854565952011E-3</v>
      </c>
      <c r="F744" s="37">
        <f t="shared" si="34"/>
        <v>-6.2326776455062758</v>
      </c>
    </row>
    <row r="745" spans="1:6" x14ac:dyDescent="0.3">
      <c r="A745" s="53">
        <v>2766</v>
      </c>
      <c r="B745" s="54">
        <f>273.16+'[1]Measured values'!H1387</f>
        <v>300.98620000000005</v>
      </c>
      <c r="C745" s="37">
        <f t="shared" si="33"/>
        <v>3.3224114593958121E-3</v>
      </c>
      <c r="D745" s="55">
        <v>6.9287299999999999E-4</v>
      </c>
      <c r="E745" s="37">
        <f t="shared" si="35"/>
        <v>1.9583747880159478E-3</v>
      </c>
      <c r="F745" s="37">
        <f t="shared" si="34"/>
        <v>-6.2356403394955011</v>
      </c>
    </row>
    <row r="746" spans="1:6" x14ac:dyDescent="0.3">
      <c r="A746" s="53">
        <v>2768</v>
      </c>
      <c r="B746" s="54">
        <f>273.16+'[1]Measured values'!H1388</f>
        <v>300.98760000000004</v>
      </c>
      <c r="C746" s="37">
        <f t="shared" si="33"/>
        <v>3.3223960056826258E-3</v>
      </c>
      <c r="D746" s="55">
        <v>6.8937600000000001E-4</v>
      </c>
      <c r="E746" s="37">
        <f t="shared" si="35"/>
        <v>1.956231555051141E-3</v>
      </c>
      <c r="F746" s="37">
        <f t="shared" si="34"/>
        <v>-6.236735332448113</v>
      </c>
    </row>
    <row r="747" spans="1:6" x14ac:dyDescent="0.3">
      <c r="A747" s="53">
        <v>2770</v>
      </c>
      <c r="B747" s="54">
        <f>273.16+'[1]Measured values'!H1389</f>
        <v>300.98860000000002</v>
      </c>
      <c r="C747" s="37">
        <f t="shared" si="33"/>
        <v>3.3223849674040807E-3</v>
      </c>
      <c r="D747" s="55">
        <v>6.8677699999999996E-4</v>
      </c>
      <c r="E747" s="37">
        <f t="shared" si="35"/>
        <v>1.9544023904381779E-3</v>
      </c>
      <c r="F747" s="37">
        <f t="shared" si="34"/>
        <v>-6.2376708149155879</v>
      </c>
    </row>
    <row r="748" spans="1:6" x14ac:dyDescent="0.3">
      <c r="A748" s="53">
        <v>2772</v>
      </c>
      <c r="B748" s="54">
        <f>273.16+'[1]Measured values'!H1390</f>
        <v>300.99020000000002</v>
      </c>
      <c r="C748" s="37">
        <f t="shared" si="33"/>
        <v>3.3223673063109693E-3</v>
      </c>
      <c r="D748" s="55">
        <v>6.7918500000000001E-4</v>
      </c>
      <c r="E748" s="37">
        <f t="shared" si="35"/>
        <v>1.9416380789021406E-3</v>
      </c>
      <c r="F748" s="37">
        <f t="shared" si="34"/>
        <v>-6.2442232916190736</v>
      </c>
    </row>
    <row r="749" spans="1:6" x14ac:dyDescent="0.3">
      <c r="A749" s="53">
        <v>2774</v>
      </c>
      <c r="B749" s="54">
        <f>273.16+'[1]Measured values'!H1391</f>
        <v>300.99120000000005</v>
      </c>
      <c r="C749" s="37">
        <f t="shared" si="33"/>
        <v>3.3223562682231237E-3</v>
      </c>
      <c r="D749" s="55">
        <v>6.7480899999999996E-4</v>
      </c>
      <c r="E749" s="37">
        <f t="shared" si="35"/>
        <v>1.9346588302753241E-3</v>
      </c>
      <c r="F749" s="37">
        <f t="shared" si="34"/>
        <v>-6.247824283148919</v>
      </c>
    </row>
    <row r="750" spans="1:6" x14ac:dyDescent="0.3">
      <c r="A750" s="53">
        <v>2776</v>
      </c>
      <c r="B750" s="54">
        <f>273.16+'[1]Measured values'!H1392</f>
        <v>300.99280000000005</v>
      </c>
      <c r="C750" s="37">
        <f t="shared" si="33"/>
        <v>3.3223386074351276E-3</v>
      </c>
      <c r="D750" s="55">
        <v>6.6536600000000003E-4</v>
      </c>
      <c r="E750" s="37">
        <f t="shared" si="35"/>
        <v>1.9163767281106729E-3</v>
      </c>
      <c r="F750" s="37">
        <f t="shared" si="34"/>
        <v>-6.2573189965738782</v>
      </c>
    </row>
    <row r="751" spans="1:6" x14ac:dyDescent="0.3">
      <c r="A751" s="53">
        <v>2778</v>
      </c>
      <c r="B751" s="54">
        <f>273.16+'[1]Measured values'!H1393</f>
        <v>300.99380000000002</v>
      </c>
      <c r="C751" s="37">
        <f t="shared" si="33"/>
        <v>3.322327569537977E-3</v>
      </c>
      <c r="D751" s="55">
        <v>6.6558999999999998E-4</v>
      </c>
      <c r="E751" s="37">
        <f t="shared" si="35"/>
        <v>1.9225592143269216E-3</v>
      </c>
      <c r="F751" s="37">
        <f t="shared" si="34"/>
        <v>-6.2540980563686004</v>
      </c>
    </row>
    <row r="752" spans="1:6" x14ac:dyDescent="0.3">
      <c r="A752" s="53">
        <v>2780</v>
      </c>
      <c r="B752" s="54">
        <f>273.16+'[1]Measured values'!H1394</f>
        <v>300.99530000000004</v>
      </c>
      <c r="C752" s="37">
        <f t="shared" si="33"/>
        <v>3.3223110128297682E-3</v>
      </c>
      <c r="D752" s="55">
        <v>6.5912000000000002E-4</v>
      </c>
      <c r="E752" s="37">
        <f t="shared" si="35"/>
        <v>1.9121554975341493E-3</v>
      </c>
      <c r="F752" s="37">
        <f t="shared" si="34"/>
        <v>-6.2595241404975903</v>
      </c>
    </row>
    <row r="753" spans="1:6" x14ac:dyDescent="0.3">
      <c r="A753" s="53">
        <v>2782</v>
      </c>
      <c r="B753" s="54">
        <f>273.16+'[1]Measured values'!H1395</f>
        <v>300.99690000000004</v>
      </c>
      <c r="C753" s="37">
        <f t="shared" si="33"/>
        <v>3.3222933525228994E-3</v>
      </c>
      <c r="D753" s="55">
        <v>6.5427699999999998E-4</v>
      </c>
      <c r="E753" s="37">
        <f t="shared" si="35"/>
        <v>1.9069571553483359E-3</v>
      </c>
      <c r="F753" s="37">
        <f t="shared" si="34"/>
        <v>-6.2622464196595908</v>
      </c>
    </row>
    <row r="754" spans="1:6" x14ac:dyDescent="0.3">
      <c r="A754" s="53">
        <v>2784</v>
      </c>
      <c r="B754" s="54">
        <f>273.16+'[1]Measured values'!H1396</f>
        <v>300.99770000000001</v>
      </c>
      <c r="C754" s="37">
        <f t="shared" si="33"/>
        <v>3.3222845224398722E-3</v>
      </c>
      <c r="D754" s="55">
        <v>6.5337900000000005E-4</v>
      </c>
      <c r="E754" s="37">
        <f t="shared" si="35"/>
        <v>1.9087905346186278E-3</v>
      </c>
      <c r="F754" s="37">
        <f t="shared" si="34"/>
        <v>-6.2612854654454555</v>
      </c>
    </row>
    <row r="755" spans="1:6" x14ac:dyDescent="0.3">
      <c r="A755" s="53">
        <v>2786</v>
      </c>
      <c r="B755" s="54">
        <f>273.16+'[1]Measured values'!H1397</f>
        <v>300.9991</v>
      </c>
      <c r="C755" s="37">
        <f t="shared" si="33"/>
        <v>3.3222690699075178E-3</v>
      </c>
      <c r="D755" s="55">
        <v>6.5248200000000002E-4</v>
      </c>
      <c r="E755" s="37">
        <f t="shared" si="35"/>
        <v>1.9139982399528786E-3</v>
      </c>
      <c r="F755" s="37">
        <f t="shared" si="34"/>
        <v>-6.2585609055166467</v>
      </c>
    </row>
    <row r="756" spans="1:6" x14ac:dyDescent="0.3">
      <c r="A756" s="53">
        <v>2788</v>
      </c>
      <c r="B756" s="54">
        <f>273.16+'[1]Measured values'!H1398</f>
        <v>301.0009</v>
      </c>
      <c r="C756" s="37">
        <f t="shared" si="33"/>
        <v>3.322249202577135E-3</v>
      </c>
      <c r="D756" s="55">
        <v>6.4973299999999999E-4</v>
      </c>
      <c r="E756" s="37">
        <f t="shared" si="35"/>
        <v>1.9160513122970858E-3</v>
      </c>
      <c r="F756" s="37">
        <f t="shared" si="34"/>
        <v>-6.2574888188436972</v>
      </c>
    </row>
    <row r="757" spans="1:6" x14ac:dyDescent="0.3">
      <c r="A757" s="53">
        <v>2790</v>
      </c>
      <c r="B757" s="54">
        <f>273.16+'[1]Measured values'!H1399</f>
        <v>301.00170000000003</v>
      </c>
      <c r="C757" s="37">
        <f t="shared" si="33"/>
        <v>3.3222403727287916E-3</v>
      </c>
      <c r="D757" s="55">
        <v>6.5098599999999999E-4</v>
      </c>
      <c r="E757" s="37">
        <f t="shared" si="35"/>
        <v>1.9242861365651571E-3</v>
      </c>
      <c r="F757" s="37">
        <f t="shared" si="34"/>
        <v>-6.2532002181678301</v>
      </c>
    </row>
    <row r="758" spans="1:6" x14ac:dyDescent="0.3">
      <c r="A758" s="53">
        <v>2792</v>
      </c>
      <c r="B758" s="54">
        <f>273.16+'[1]Measured values'!H1400</f>
        <v>301.00350000000003</v>
      </c>
      <c r="C758" s="37">
        <f t="shared" si="33"/>
        <v>3.3222205057416273E-3</v>
      </c>
      <c r="D758" s="55">
        <v>6.4771399999999997E-4</v>
      </c>
      <c r="E758" s="37">
        <f t="shared" si="35"/>
        <v>1.9248558692421939E-3</v>
      </c>
      <c r="F758" s="37">
        <f t="shared" si="34"/>
        <v>-6.2529041871664601</v>
      </c>
    </row>
    <row r="759" spans="1:6" x14ac:dyDescent="0.3">
      <c r="A759" s="53">
        <v>2794</v>
      </c>
      <c r="B759" s="54">
        <f>273.16+'[1]Measured values'!H1401</f>
        <v>301.00450000000001</v>
      </c>
      <c r="C759" s="37">
        <f t="shared" si="33"/>
        <v>3.3222094686292066E-3</v>
      </c>
      <c r="D759" s="55">
        <v>6.4836799999999997E-4</v>
      </c>
      <c r="E759" s="37">
        <f t="shared" si="35"/>
        <v>1.9325424739193816E-3</v>
      </c>
      <c r="F759" s="37">
        <f t="shared" si="34"/>
        <v>-6.2489187990019843</v>
      </c>
    </row>
    <row r="760" spans="1:6" x14ac:dyDescent="0.3">
      <c r="A760" s="53">
        <v>2796</v>
      </c>
      <c r="B760" s="54">
        <f>273.16+'[1]Measured values'!H1402</f>
        <v>301.00570000000005</v>
      </c>
      <c r="C760" s="37">
        <f t="shared" si="33"/>
        <v>3.3221962241911027E-3</v>
      </c>
      <c r="D760" s="55">
        <v>6.51248E-4</v>
      </c>
      <c r="E760" s="37">
        <f t="shared" si="35"/>
        <v>1.9480945258750517E-3</v>
      </c>
      <c r="F760" s="37">
        <f t="shared" si="34"/>
        <v>-6.2409035503625576</v>
      </c>
    </row>
    <row r="761" spans="1:6" x14ac:dyDescent="0.3">
      <c r="A761" s="53">
        <v>2798</v>
      </c>
      <c r="B761" s="54">
        <f>273.16+'[1]Measured values'!H1403</f>
        <v>301.00690000000003</v>
      </c>
      <c r="C761" s="37">
        <f t="shared" si="33"/>
        <v>3.3221829798586009E-3</v>
      </c>
      <c r="D761" s="55">
        <v>6.5212699999999996E-4</v>
      </c>
      <c r="E761" s="37">
        <f t="shared" si="35"/>
        <v>1.9577514259981883E-3</v>
      </c>
      <c r="F761" s="37">
        <f t="shared" si="34"/>
        <v>-6.2359586959472386</v>
      </c>
    </row>
    <row r="762" spans="1:6" x14ac:dyDescent="0.3">
      <c r="A762" s="53">
        <v>2800</v>
      </c>
      <c r="B762" s="54">
        <f>273.16+'[1]Measured values'!H1404</f>
        <v>301.00830000000002</v>
      </c>
      <c r="C762" s="37">
        <f t="shared" si="33"/>
        <v>3.3221675282708151E-3</v>
      </c>
      <c r="D762" s="55">
        <v>6.5360400000000001E-4</v>
      </c>
      <c r="E762" s="37">
        <f t="shared" si="35"/>
        <v>1.9704672897195544E-3</v>
      </c>
      <c r="F762" s="37">
        <f t="shared" si="34"/>
        <v>-6.2294845614570731</v>
      </c>
    </row>
    <row r="763" spans="1:6" x14ac:dyDescent="0.3">
      <c r="A763" s="53">
        <v>2802</v>
      </c>
      <c r="B763" s="54">
        <f>273.16+'[1]Measured values'!H1405</f>
        <v>301.0095</v>
      </c>
      <c r="C763" s="37">
        <f t="shared" si="33"/>
        <v>3.3221542841671112E-3</v>
      </c>
      <c r="D763" s="55">
        <v>6.5332300000000003E-4</v>
      </c>
      <c r="E763" s="37">
        <f t="shared" si="35"/>
        <v>1.9767715582449091E-3</v>
      </c>
      <c r="F763" s="37">
        <f t="shared" si="34"/>
        <v>-6.2262902911691231</v>
      </c>
    </row>
    <row r="764" spans="1:6" x14ac:dyDescent="0.3">
      <c r="A764" s="53">
        <v>2804</v>
      </c>
      <c r="B764" s="54">
        <f>273.16+'[1]Measured values'!H1406</f>
        <v>301.01060000000001</v>
      </c>
      <c r="C764" s="37">
        <f t="shared" si="33"/>
        <v>3.3221421438314794E-3</v>
      </c>
      <c r="D764" s="55">
        <v>6.5349199999999998E-4</v>
      </c>
      <c r="E764" s="37">
        <f t="shared" si="35"/>
        <v>1.9838858530660543E-3</v>
      </c>
      <c r="F764" s="37">
        <f t="shared" si="34"/>
        <v>-6.2226978055114524</v>
      </c>
    </row>
    <row r="765" spans="1:6" x14ac:dyDescent="0.3">
      <c r="A765" s="53">
        <v>2806</v>
      </c>
      <c r="B765" s="54">
        <f>273.16+'[1]Measured values'!H1407</f>
        <v>301.01220000000001</v>
      </c>
      <c r="C765" s="37">
        <f t="shared" si="33"/>
        <v>3.3221244853198642E-3</v>
      </c>
      <c r="D765" s="55">
        <v>6.4750799999999998E-4</v>
      </c>
      <c r="E765" s="37">
        <f t="shared" si="35"/>
        <v>1.9753142159852077E-3</v>
      </c>
      <c r="F765" s="37">
        <f t="shared" si="34"/>
        <v>-6.2270277965822185</v>
      </c>
    </row>
    <row r="766" spans="1:6" x14ac:dyDescent="0.3">
      <c r="A766" s="53">
        <v>2808</v>
      </c>
      <c r="B766" s="54">
        <f>273.16+'[1]Measured values'!H1408</f>
        <v>301.01300000000003</v>
      </c>
      <c r="C766" s="37">
        <f t="shared" si="33"/>
        <v>3.3221156561344524E-3</v>
      </c>
      <c r="D766" s="55">
        <v>6.4814400000000002E-4</v>
      </c>
      <c r="E766" s="37">
        <f t="shared" si="35"/>
        <v>1.9820917431192771E-3</v>
      </c>
      <c r="F766" s="37">
        <f t="shared" si="34"/>
        <v>-6.2236025559925885</v>
      </c>
    </row>
    <row r="767" spans="1:6" x14ac:dyDescent="0.3">
      <c r="A767" s="53">
        <v>2810</v>
      </c>
      <c r="B767" s="54">
        <f>273.16+'[1]Measured values'!H1409</f>
        <v>301.01440000000002</v>
      </c>
      <c r="C767" s="37">
        <f t="shared" si="33"/>
        <v>3.3221002051729083E-3</v>
      </c>
      <c r="D767" s="55">
        <v>6.4122500000000004E-4</v>
      </c>
      <c r="E767" s="37">
        <f t="shared" si="35"/>
        <v>1.969364250614199E-3</v>
      </c>
      <c r="F767" s="37">
        <f t="shared" si="34"/>
        <v>-6.2300445037403325</v>
      </c>
    </row>
    <row r="768" spans="1:6" x14ac:dyDescent="0.3">
      <c r="A768" s="53">
        <v>2812</v>
      </c>
      <c r="B768" s="54">
        <f>273.16+'[1]Measured values'!H1410</f>
        <v>301.01600000000002</v>
      </c>
      <c r="C768" s="37">
        <f t="shared" si="33"/>
        <v>3.3220825471071305E-3</v>
      </c>
      <c r="D768" s="55">
        <v>6.3873800000000002E-4</v>
      </c>
      <c r="E768" s="37">
        <f t="shared" si="35"/>
        <v>1.9714135802468388E-3</v>
      </c>
      <c r="F768" s="37">
        <f t="shared" si="34"/>
        <v>-6.2290044401258218</v>
      </c>
    </row>
    <row r="769" spans="1:6" x14ac:dyDescent="0.3">
      <c r="A769" s="53">
        <v>2814</v>
      </c>
      <c r="B769" s="54">
        <f>273.16+'[1]Measured values'!H1411</f>
        <v>301.01740000000001</v>
      </c>
      <c r="C769" s="37">
        <f t="shared" si="33"/>
        <v>3.3220670964535606E-3</v>
      </c>
      <c r="D769" s="55">
        <v>6.37242E-4</v>
      </c>
      <c r="E769" s="37">
        <f t="shared" si="35"/>
        <v>1.9753316800990555E-3</v>
      </c>
      <c r="F769" s="37">
        <f t="shared" si="34"/>
        <v>-6.2270189554386146</v>
      </c>
    </row>
    <row r="770" spans="1:6" x14ac:dyDescent="0.3">
      <c r="A770" s="53">
        <v>2816</v>
      </c>
      <c r="B770" s="54">
        <f>273.16+'[1]Measured values'!H1412</f>
        <v>301.01820000000004</v>
      </c>
      <c r="C770" s="37">
        <f t="shared" si="33"/>
        <v>3.3220582675731894E-3</v>
      </c>
      <c r="D770" s="55">
        <v>6.3761600000000003E-4</v>
      </c>
      <c r="E770" s="37">
        <f t="shared" si="35"/>
        <v>1.9814045991299184E-3</v>
      </c>
      <c r="F770" s="37">
        <f t="shared" si="34"/>
        <v>-6.2239492922763686</v>
      </c>
    </row>
    <row r="771" spans="1:6" x14ac:dyDescent="0.3">
      <c r="A771" s="53">
        <v>2818</v>
      </c>
      <c r="B771" s="54">
        <f>273.16+'[1]Measured values'!H1413</f>
        <v>301.01940000000002</v>
      </c>
      <c r="C771" s="37">
        <f t="shared" si="33"/>
        <v>3.3220450243406237E-3</v>
      </c>
      <c r="D771" s="55">
        <v>6.3666199999999997E-4</v>
      </c>
      <c r="E771" s="37">
        <f t="shared" si="35"/>
        <v>1.9858452900810169E-3</v>
      </c>
      <c r="F771" s="37">
        <f t="shared" si="34"/>
        <v>-6.2217106166548604</v>
      </c>
    </row>
    <row r="772" spans="1:6" x14ac:dyDescent="0.3">
      <c r="A772" s="53">
        <v>2820</v>
      </c>
      <c r="B772" s="54">
        <f>273.16+'[1]Measured values'!H1414</f>
        <v>301.0206</v>
      </c>
      <c r="C772" s="37">
        <f t="shared" si="33"/>
        <v>3.3220317812136446E-3</v>
      </c>
      <c r="D772" s="55">
        <v>6.3035999999999995E-4</v>
      </c>
      <c r="E772" s="37">
        <f t="shared" si="35"/>
        <v>1.9735754539760191E-3</v>
      </c>
      <c r="F772" s="37">
        <f t="shared" si="34"/>
        <v>-6.2279084300092729</v>
      </c>
    </row>
    <row r="773" spans="1:6" x14ac:dyDescent="0.3">
      <c r="A773" s="53">
        <v>2822</v>
      </c>
      <c r="B773" s="54">
        <f>273.16+'[1]Measured values'!H1415</f>
        <v>301.02180000000004</v>
      </c>
      <c r="C773" s="37">
        <f t="shared" si="33"/>
        <v>3.3220185381922502E-3</v>
      </c>
      <c r="D773" s="55">
        <v>6.2450699999999995E-4</v>
      </c>
      <c r="E773" s="37">
        <f t="shared" si="35"/>
        <v>1.9626241357637306E-3</v>
      </c>
      <c r="F773" s="37">
        <f t="shared" si="34"/>
        <v>-6.2334728564158066</v>
      </c>
    </row>
    <row r="774" spans="1:6" x14ac:dyDescent="0.3">
      <c r="A774" s="53">
        <v>2824</v>
      </c>
      <c r="B774" s="54">
        <f>273.16+'[1]Measured values'!H1416</f>
        <v>301.02300000000002</v>
      </c>
      <c r="C774" s="37">
        <f t="shared" si="33"/>
        <v>3.3220052952764403E-3</v>
      </c>
      <c r="D774" s="55">
        <v>6.2433900000000001E-4</v>
      </c>
      <c r="E774" s="37">
        <f t="shared" si="35"/>
        <v>1.9695236593059487E-3</v>
      </c>
      <c r="F774" s="37">
        <f t="shared" si="34"/>
        <v>-6.2299635627765468</v>
      </c>
    </row>
    <row r="775" spans="1:6" x14ac:dyDescent="0.3">
      <c r="A775" s="53">
        <v>2826</v>
      </c>
      <c r="B775" s="54">
        <f>273.16+'[1]Measured values'!H1417</f>
        <v>301.02420000000001</v>
      </c>
      <c r="C775" s="37">
        <f t="shared" si="33"/>
        <v>3.3219920524662134E-3</v>
      </c>
      <c r="D775" s="55">
        <v>6.1901000000000002E-4</v>
      </c>
      <c r="E775" s="37">
        <f t="shared" si="35"/>
        <v>1.9601329955666637E-3</v>
      </c>
      <c r="F775" s="37">
        <f t="shared" si="34"/>
        <v>-6.234742953160799</v>
      </c>
    </row>
    <row r="776" spans="1:6" x14ac:dyDescent="0.3">
      <c r="A776" s="53">
        <v>2828</v>
      </c>
      <c r="B776" s="54">
        <f>273.16+'[1]Measured values'!H1418</f>
        <v>301.02560000000005</v>
      </c>
      <c r="C776" s="37">
        <f t="shared" si="33"/>
        <v>3.3219766026543916E-3</v>
      </c>
      <c r="D776" s="55">
        <v>6.1951499999999995E-4</v>
      </c>
      <c r="E776" s="37">
        <f t="shared" si="35"/>
        <v>1.9704675572520475E-3</v>
      </c>
      <c r="F776" s="37">
        <f t="shared" si="34"/>
        <v>-6.2294844256859925</v>
      </c>
    </row>
    <row r="777" spans="1:6" x14ac:dyDescent="0.3">
      <c r="A777" s="53">
        <v>2830</v>
      </c>
      <c r="B777" s="54">
        <f>273.16+'[1]Measured values'!H1419</f>
        <v>301.02690000000001</v>
      </c>
      <c r="C777" s="37">
        <f t="shared" ref="C777:C840" si="36">1/B777</f>
        <v>3.3219622565292335E-3</v>
      </c>
      <c r="D777" s="55">
        <v>6.1960800000000001E-4</v>
      </c>
      <c r="E777" s="37">
        <f t="shared" si="35"/>
        <v>1.9789460236344955E-3</v>
      </c>
      <c r="F777" s="37">
        <f t="shared" ref="F777:F840" si="37">LN(E777)</f>
        <v>-6.225190887299358</v>
      </c>
    </row>
    <row r="778" spans="1:6" x14ac:dyDescent="0.3">
      <c r="A778" s="53">
        <v>2832</v>
      </c>
      <c r="B778" s="54">
        <f>273.16+'[1]Measured values'!H1420</f>
        <v>301.0283</v>
      </c>
      <c r="C778" s="37">
        <f t="shared" si="36"/>
        <v>3.3219468069945585E-3</v>
      </c>
      <c r="D778" s="55">
        <v>6.1891599999999995E-4</v>
      </c>
      <c r="E778" s="37">
        <f t="shared" ref="E778:E841" si="38">D778/($B$3-B778)</f>
        <v>1.9856143727941603E-3</v>
      </c>
      <c r="F778" s="37">
        <f t="shared" si="37"/>
        <v>-6.221826905025746</v>
      </c>
    </row>
    <row r="779" spans="1:6" x14ac:dyDescent="0.3">
      <c r="A779" s="53">
        <v>2834</v>
      </c>
      <c r="B779" s="54">
        <f>273.16+'[1]Measured values'!H1421</f>
        <v>301.02930000000003</v>
      </c>
      <c r="C779" s="37">
        <f t="shared" si="36"/>
        <v>3.3219357717006281E-3</v>
      </c>
      <c r="D779" s="55">
        <v>6.1938399999999995E-4</v>
      </c>
      <c r="E779" s="37">
        <f t="shared" si="38"/>
        <v>1.9935114258126997E-3</v>
      </c>
      <c r="F779" s="37">
        <f t="shared" si="37"/>
        <v>-6.2178576596254551</v>
      </c>
    </row>
    <row r="780" spans="1:6" x14ac:dyDescent="0.3">
      <c r="A780" s="53">
        <v>2836</v>
      </c>
      <c r="B780" s="54">
        <f>273.16+'[1]Measured values'!H1422</f>
        <v>301.03070000000002</v>
      </c>
      <c r="C780" s="37">
        <f t="shared" si="36"/>
        <v>3.3219203224122986E-3</v>
      </c>
      <c r="D780" s="55">
        <v>6.1912200000000005E-4</v>
      </c>
      <c r="E780" s="37">
        <f t="shared" si="38"/>
        <v>2.0016876818622215E-3</v>
      </c>
      <c r="F780" s="37">
        <f t="shared" si="37"/>
        <v>-6.2137646133246758</v>
      </c>
    </row>
    <row r="781" spans="1:6" x14ac:dyDescent="0.3">
      <c r="A781" s="53">
        <v>2838</v>
      </c>
      <c r="B781" s="54">
        <f>273.16+'[1]Measured values'!H1423</f>
        <v>301.03190000000001</v>
      </c>
      <c r="C781" s="37">
        <f t="shared" si="36"/>
        <v>3.321907080279532E-3</v>
      </c>
      <c r="D781" s="55">
        <v>6.2031900000000004E-4</v>
      </c>
      <c r="E781" s="37">
        <f t="shared" si="38"/>
        <v>2.0133690360271041E-3</v>
      </c>
      <c r="F781" s="37">
        <f t="shared" si="37"/>
        <v>-6.2079458227347084</v>
      </c>
    </row>
    <row r="782" spans="1:6" x14ac:dyDescent="0.3">
      <c r="A782" s="53">
        <v>2840</v>
      </c>
      <c r="B782" s="54">
        <f>273.16+'[1]Measured values'!H1424</f>
        <v>301.03310000000005</v>
      </c>
      <c r="C782" s="37">
        <f t="shared" si="36"/>
        <v>3.321893838252338E-3</v>
      </c>
      <c r="D782" s="55">
        <v>6.1857999999999998E-4</v>
      </c>
      <c r="E782" s="37">
        <f t="shared" si="38"/>
        <v>2.0155751058977874E-3</v>
      </c>
      <c r="F782" s="37">
        <f t="shared" si="37"/>
        <v>-6.2068507119496266</v>
      </c>
    </row>
    <row r="783" spans="1:6" x14ac:dyDescent="0.3">
      <c r="A783" s="53">
        <v>2842</v>
      </c>
      <c r="B783" s="54">
        <f>273.16+'[1]Measured values'!H1425</f>
        <v>301.03410000000002</v>
      </c>
      <c r="C783" s="37">
        <f t="shared" si="36"/>
        <v>3.3218828033103223E-3</v>
      </c>
      <c r="D783" s="55">
        <v>6.2035599999999997E-4</v>
      </c>
      <c r="E783" s="37">
        <f t="shared" si="38"/>
        <v>2.027969924811975E-3</v>
      </c>
      <c r="F783" s="37">
        <f t="shared" si="37"/>
        <v>-6.2007200233375368</v>
      </c>
    </row>
    <row r="784" spans="1:6" x14ac:dyDescent="0.3">
      <c r="A784" s="53">
        <v>2844</v>
      </c>
      <c r="B784" s="54">
        <f>273.16+'[1]Measured values'!H1426</f>
        <v>301.03550000000001</v>
      </c>
      <c r="C784" s="37">
        <f t="shared" si="36"/>
        <v>3.3218673545146668E-3</v>
      </c>
      <c r="D784" s="55">
        <v>6.1508299999999999E-4</v>
      </c>
      <c r="E784" s="37">
        <f t="shared" si="38"/>
        <v>2.0199770114941291E-3</v>
      </c>
      <c r="F784" s="37">
        <f t="shared" si="37"/>
        <v>-6.2046691480822327</v>
      </c>
    </row>
    <row r="785" spans="1:6" x14ac:dyDescent="0.3">
      <c r="A785" s="53">
        <v>2846</v>
      </c>
      <c r="B785" s="54">
        <f>273.16+'[1]Measured values'!H1427</f>
        <v>301.03650000000005</v>
      </c>
      <c r="C785" s="37">
        <f t="shared" si="36"/>
        <v>3.3218563197486015E-3</v>
      </c>
      <c r="D785" s="55">
        <v>6.1330599999999999E-4</v>
      </c>
      <c r="E785" s="37">
        <f t="shared" si="38"/>
        <v>2.020777594728268E-3</v>
      </c>
      <c r="F785" s="37">
        <f t="shared" si="37"/>
        <v>-6.2042728937571709</v>
      </c>
    </row>
    <row r="786" spans="1:6" x14ac:dyDescent="0.3">
      <c r="A786" s="53">
        <v>2848</v>
      </c>
      <c r="B786" s="54">
        <f>273.16+'[1]Measured values'!H1428</f>
        <v>301.03770000000003</v>
      </c>
      <c r="C786" s="37">
        <f t="shared" si="36"/>
        <v>3.3218430781260947E-3</v>
      </c>
      <c r="D786" s="55">
        <v>6.1332499999999996E-4</v>
      </c>
      <c r="E786" s="37">
        <f t="shared" si="38"/>
        <v>2.0288620575586998E-3</v>
      </c>
      <c r="F786" s="37">
        <f t="shared" si="37"/>
        <v>-6.2002802058814614</v>
      </c>
    </row>
    <row r="787" spans="1:6" x14ac:dyDescent="0.3">
      <c r="A787" s="53">
        <v>2850</v>
      </c>
      <c r="B787" s="54">
        <f>273.16+'[1]Measured values'!H1429</f>
        <v>301.03910000000002</v>
      </c>
      <c r="C787" s="37">
        <f t="shared" si="36"/>
        <v>3.3218276296999292E-3</v>
      </c>
      <c r="D787" s="55">
        <v>6.1564400000000004E-4</v>
      </c>
      <c r="E787" s="37">
        <f t="shared" si="38"/>
        <v>2.0460086407443462E-3</v>
      </c>
      <c r="F787" s="37">
        <f t="shared" si="37"/>
        <v>-6.1918643882239142</v>
      </c>
    </row>
    <row r="788" spans="1:6" x14ac:dyDescent="0.3">
      <c r="A788" s="53">
        <v>2852</v>
      </c>
      <c r="B788" s="54">
        <f>273.16+'[1]Measured values'!H1430</f>
        <v>301.03990000000005</v>
      </c>
      <c r="C788" s="37">
        <f t="shared" si="36"/>
        <v>3.3218188020923468E-3</v>
      </c>
      <c r="D788" s="55">
        <v>6.1556899999999995E-4</v>
      </c>
      <c r="E788" s="37">
        <f t="shared" si="38"/>
        <v>2.0512129290237526E-3</v>
      </c>
      <c r="F788" s="37">
        <f t="shared" si="37"/>
        <v>-6.1893239881065822</v>
      </c>
    </row>
    <row r="789" spans="1:6" x14ac:dyDescent="0.3">
      <c r="A789" s="53">
        <v>2854</v>
      </c>
      <c r="B789" s="54">
        <f>273.16+'[1]Measured values'!H1431</f>
        <v>301.04090000000002</v>
      </c>
      <c r="C789" s="37">
        <f t="shared" si="36"/>
        <v>3.3218077676488477E-3</v>
      </c>
      <c r="D789" s="55">
        <v>6.1115599999999996E-4</v>
      </c>
      <c r="E789" s="37">
        <f t="shared" si="38"/>
        <v>2.0433166165161475E-3</v>
      </c>
      <c r="F789" s="37">
        <f t="shared" si="37"/>
        <v>-6.1931809988859285</v>
      </c>
    </row>
    <row r="790" spans="1:6" x14ac:dyDescent="0.3">
      <c r="A790" s="53">
        <v>2856</v>
      </c>
      <c r="B790" s="54">
        <f>273.16+'[1]Measured values'!H1432</f>
        <v>301.04220000000004</v>
      </c>
      <c r="C790" s="37">
        <f t="shared" si="36"/>
        <v>3.3217934229818938E-3</v>
      </c>
      <c r="D790" s="55">
        <v>6.0490999999999995E-4</v>
      </c>
      <c r="E790" s="37">
        <f t="shared" si="38"/>
        <v>2.0312625923438877E-3</v>
      </c>
      <c r="F790" s="37">
        <f t="shared" si="37"/>
        <v>-6.1990977125976823</v>
      </c>
    </row>
    <row r="791" spans="1:6" x14ac:dyDescent="0.3">
      <c r="A791" s="53">
        <v>2858</v>
      </c>
      <c r="B791" s="54">
        <f>273.16+'[1]Measured values'!H1433</f>
        <v>301.04340000000002</v>
      </c>
      <c r="C791" s="37">
        <f t="shared" si="36"/>
        <v>3.321780181860821E-3</v>
      </c>
      <c r="D791" s="55">
        <v>5.9860899999999995E-4</v>
      </c>
      <c r="E791" s="37">
        <f t="shared" si="38"/>
        <v>2.0182366824004565E-3</v>
      </c>
      <c r="F791" s="37">
        <f t="shared" si="37"/>
        <v>-6.2055310782985798</v>
      </c>
    </row>
    <row r="792" spans="1:6" x14ac:dyDescent="0.3">
      <c r="A792" s="53">
        <v>2860</v>
      </c>
      <c r="B792" s="54">
        <f>273.16+'[1]Measured values'!H1434</f>
        <v>301.04480000000001</v>
      </c>
      <c r="C792" s="37">
        <f t="shared" si="36"/>
        <v>3.3217647340196541E-3</v>
      </c>
      <c r="D792" s="55">
        <v>5.9283000000000003E-4</v>
      </c>
      <c r="E792" s="37">
        <f t="shared" si="38"/>
        <v>2.00823170731692E-3</v>
      </c>
      <c r="F792" s="37">
        <f t="shared" si="37"/>
        <v>-6.2105006917197096</v>
      </c>
    </row>
    <row r="793" spans="1:6" x14ac:dyDescent="0.3">
      <c r="A793" s="53">
        <v>2862</v>
      </c>
      <c r="B793" s="54">
        <f>273.16+'[1]Measured values'!H1435</f>
        <v>301.04600000000005</v>
      </c>
      <c r="C793" s="37">
        <f t="shared" si="36"/>
        <v>3.3217514931272955E-3</v>
      </c>
      <c r="D793" s="55">
        <v>5.8899699999999996E-4</v>
      </c>
      <c r="E793" s="37">
        <f t="shared" si="38"/>
        <v>2.0033911564627028E-3</v>
      </c>
      <c r="F793" s="37">
        <f t="shared" si="37"/>
        <v>-6.2129139560607527</v>
      </c>
    </row>
    <row r="794" spans="1:6" x14ac:dyDescent="0.3">
      <c r="A794" s="53">
        <v>2864</v>
      </c>
      <c r="B794" s="54">
        <f>273.16+'[1]Measured values'!H1436</f>
        <v>301.04680000000002</v>
      </c>
      <c r="C794" s="37">
        <f t="shared" si="36"/>
        <v>3.3217426659243677E-3</v>
      </c>
      <c r="D794" s="55">
        <v>5.8744500000000002E-4</v>
      </c>
      <c r="E794" s="37">
        <f t="shared" si="38"/>
        <v>2.0035641200544813E-3</v>
      </c>
      <c r="F794" s="37">
        <f t="shared" si="37"/>
        <v>-6.2128276243799876</v>
      </c>
    </row>
    <row r="795" spans="1:6" x14ac:dyDescent="0.3">
      <c r="A795" s="53">
        <v>2866</v>
      </c>
      <c r="B795" s="54">
        <f>273.16+'[1]Measured values'!H1437</f>
        <v>301.04820000000001</v>
      </c>
      <c r="C795" s="37">
        <f t="shared" si="36"/>
        <v>3.3217272184321313E-3</v>
      </c>
      <c r="D795" s="55">
        <v>5.8243399999999995E-4</v>
      </c>
      <c r="E795" s="37">
        <f t="shared" si="38"/>
        <v>1.9960041124055974E-3</v>
      </c>
      <c r="F795" s="37">
        <f t="shared" si="37"/>
        <v>-6.2166080407715416</v>
      </c>
    </row>
    <row r="796" spans="1:6" x14ac:dyDescent="0.3">
      <c r="A796" s="53">
        <v>2868</v>
      </c>
      <c r="B796" s="54">
        <f>273.16+'[1]Measured values'!H1438</f>
        <v>301.04940000000005</v>
      </c>
      <c r="C796" s="37">
        <f t="shared" si="36"/>
        <v>3.3217139778388524E-3</v>
      </c>
      <c r="D796" s="55">
        <v>5.8211600000000004E-4</v>
      </c>
      <c r="E796" s="37">
        <f t="shared" si="38"/>
        <v>2.0031520991054129E-3</v>
      </c>
      <c r="F796" s="37">
        <f t="shared" si="37"/>
        <v>-6.2130332895321887</v>
      </c>
    </row>
    <row r="797" spans="1:6" x14ac:dyDescent="0.3">
      <c r="A797" s="53">
        <v>2870</v>
      </c>
      <c r="B797" s="54">
        <f>273.16+'[1]Measured values'!H1439</f>
        <v>301.05080000000004</v>
      </c>
      <c r="C797" s="37">
        <f t="shared" si="36"/>
        <v>3.3216985306134374E-3</v>
      </c>
      <c r="D797" s="55">
        <v>5.80489E-4</v>
      </c>
      <c r="E797" s="37">
        <f t="shared" si="38"/>
        <v>2.0072233748271518E-3</v>
      </c>
      <c r="F797" s="37">
        <f t="shared" si="37"/>
        <v>-6.211002917490057</v>
      </c>
    </row>
    <row r="798" spans="1:6" x14ac:dyDescent="0.3">
      <c r="A798" s="53">
        <v>2872</v>
      </c>
      <c r="B798" s="54">
        <f>273.16+'[1]Measured values'!H1440</f>
        <v>301.05180000000001</v>
      </c>
      <c r="C798" s="37">
        <f t="shared" si="36"/>
        <v>3.3216874969689602E-3</v>
      </c>
      <c r="D798" s="55">
        <v>5.8333099999999998E-4</v>
      </c>
      <c r="E798" s="37">
        <f t="shared" si="38"/>
        <v>2.0240492713392245E-3</v>
      </c>
      <c r="F798" s="37">
        <f t="shared" si="37"/>
        <v>-6.2026551843061695</v>
      </c>
    </row>
    <row r="799" spans="1:6" x14ac:dyDescent="0.3">
      <c r="A799" s="53">
        <v>2874</v>
      </c>
      <c r="B799" s="54">
        <f>273.16+'[1]Measured values'!H1441</f>
        <v>301.05280000000005</v>
      </c>
      <c r="C799" s="37">
        <f t="shared" si="36"/>
        <v>3.3216764633977824E-3</v>
      </c>
      <c r="D799" s="55">
        <v>5.8490199999999999E-4</v>
      </c>
      <c r="E799" s="37">
        <f t="shared" si="38"/>
        <v>2.0365668523677988E-3</v>
      </c>
      <c r="F799" s="37">
        <f t="shared" si="37"/>
        <v>-6.196489804325088</v>
      </c>
    </row>
    <row r="800" spans="1:6" x14ac:dyDescent="0.3">
      <c r="A800" s="53">
        <v>2876</v>
      </c>
      <c r="B800" s="54">
        <f>273.16+'[1]Measured values'!H1442</f>
        <v>301.05420000000004</v>
      </c>
      <c r="C800" s="37">
        <f t="shared" si="36"/>
        <v>3.321661016521277E-3</v>
      </c>
      <c r="D800" s="55">
        <v>5.8508900000000001E-4</v>
      </c>
      <c r="E800" s="37">
        <f t="shared" si="38"/>
        <v>2.0471973407977986E-3</v>
      </c>
      <c r="F800" s="37">
        <f t="shared" si="37"/>
        <v>-6.1912835720655144</v>
      </c>
    </row>
    <row r="801" spans="1:6" x14ac:dyDescent="0.3">
      <c r="A801" s="53">
        <v>2878</v>
      </c>
      <c r="B801" s="54">
        <f>273.16+'[1]Measured values'!H1443</f>
        <v>301.05540000000002</v>
      </c>
      <c r="C801" s="37">
        <f t="shared" si="36"/>
        <v>3.3216477764557617E-3</v>
      </c>
      <c r="D801" s="55">
        <v>5.8591199999999996E-4</v>
      </c>
      <c r="E801" s="37">
        <f t="shared" si="38"/>
        <v>2.0587210119465066E-3</v>
      </c>
      <c r="F801" s="37">
        <f t="shared" si="37"/>
        <v>-6.1856703569861224</v>
      </c>
    </row>
    <row r="802" spans="1:6" x14ac:dyDescent="0.3">
      <c r="A802" s="53">
        <v>2880</v>
      </c>
      <c r="B802" s="54">
        <f>273.16+'[1]Measured values'!H1444</f>
        <v>301.05600000000004</v>
      </c>
      <c r="C802" s="37">
        <f t="shared" si="36"/>
        <v>3.3216411564625844E-3</v>
      </c>
      <c r="D802" s="55">
        <v>5.8965199999999997E-4</v>
      </c>
      <c r="E802" s="37">
        <f t="shared" si="38"/>
        <v>2.0762394366197782E-3</v>
      </c>
      <c r="F802" s="37">
        <f t="shared" si="37"/>
        <v>-6.1771969847704691</v>
      </c>
    </row>
    <row r="803" spans="1:6" x14ac:dyDescent="0.3">
      <c r="A803" s="53">
        <v>2882</v>
      </c>
      <c r="B803" s="54">
        <f>273.16+'[1]Measured values'!H1445</f>
        <v>301.05740000000003</v>
      </c>
      <c r="C803" s="37">
        <f t="shared" si="36"/>
        <v>3.3216257099144544E-3</v>
      </c>
      <c r="D803" s="55">
        <v>5.8613600000000001E-4</v>
      </c>
      <c r="E803" s="37">
        <f t="shared" si="38"/>
        <v>2.0740835102618384E-3</v>
      </c>
      <c r="F803" s="37">
        <f t="shared" si="37"/>
        <v>-6.178235904671137</v>
      </c>
    </row>
    <row r="804" spans="1:6" x14ac:dyDescent="0.3">
      <c r="A804" s="53">
        <v>2884</v>
      </c>
      <c r="B804" s="54">
        <f>273.16+'[1]Measured values'!H1446</f>
        <v>301.05870000000004</v>
      </c>
      <c r="C804" s="37">
        <f t="shared" si="36"/>
        <v>3.3216113668198257E-3</v>
      </c>
      <c r="D804" s="55">
        <v>5.8551899999999995E-4</v>
      </c>
      <c r="E804" s="37">
        <f t="shared" si="38"/>
        <v>2.081475293281287E-3</v>
      </c>
      <c r="F804" s="37">
        <f t="shared" si="37"/>
        <v>-6.1746783610699811</v>
      </c>
    </row>
    <row r="805" spans="1:6" x14ac:dyDescent="0.3">
      <c r="A805" s="53">
        <v>2886</v>
      </c>
      <c r="B805" s="54">
        <f>273.16+'[1]Measured values'!H1447</f>
        <v>301.05970000000002</v>
      </c>
      <c r="C805" s="37">
        <f t="shared" si="36"/>
        <v>3.3216003337544014E-3</v>
      </c>
      <c r="D805" s="55">
        <v>5.8826799999999997E-4</v>
      </c>
      <c r="E805" s="37">
        <f t="shared" si="38"/>
        <v>2.0987085265785827E-3</v>
      </c>
      <c r="F805" s="37">
        <f t="shared" si="37"/>
        <v>-6.1664331107785753</v>
      </c>
    </row>
    <row r="806" spans="1:6" x14ac:dyDescent="0.3">
      <c r="A806" s="53">
        <v>2888</v>
      </c>
      <c r="B806" s="54">
        <f>273.16+'[1]Measured values'!H1448</f>
        <v>301.0607</v>
      </c>
      <c r="C806" s="37">
        <f t="shared" si="36"/>
        <v>3.3215893007622717E-3</v>
      </c>
      <c r="D806" s="55">
        <v>5.8583699999999997E-4</v>
      </c>
      <c r="E806" s="37">
        <f t="shared" si="38"/>
        <v>2.0975187969922201E-3</v>
      </c>
      <c r="F806" s="37">
        <f t="shared" si="37"/>
        <v>-6.1670001580457994</v>
      </c>
    </row>
    <row r="807" spans="1:6" x14ac:dyDescent="0.3">
      <c r="A807" s="53">
        <v>2890</v>
      </c>
      <c r="B807" s="54">
        <f>273.16+'[1]Measured values'!H1449</f>
        <v>301.06210000000004</v>
      </c>
      <c r="C807" s="37">
        <f t="shared" si="36"/>
        <v>3.3215738546964226E-3</v>
      </c>
      <c r="D807" s="55">
        <v>5.8017099999999999E-4</v>
      </c>
      <c r="E807" s="37">
        <f t="shared" si="38"/>
        <v>2.0876970133142298E-3</v>
      </c>
      <c r="F807" s="37">
        <f t="shared" si="37"/>
        <v>-6.1716937280569928</v>
      </c>
    </row>
    <row r="808" spans="1:6" x14ac:dyDescent="0.3">
      <c r="A808" s="53">
        <v>2892</v>
      </c>
      <c r="B808" s="54">
        <f>273.16+'[1]Measured values'!H1450</f>
        <v>301.06330000000003</v>
      </c>
      <c r="C808" s="37">
        <f t="shared" si="36"/>
        <v>3.3215606153257468E-3</v>
      </c>
      <c r="D808" s="55">
        <v>5.7757200000000005E-4</v>
      </c>
      <c r="E808" s="37">
        <f t="shared" si="38"/>
        <v>2.087358149620488E-3</v>
      </c>
      <c r="F808" s="37">
        <f t="shared" si="37"/>
        <v>-6.1718560558257352</v>
      </c>
    </row>
    <row r="809" spans="1:6" x14ac:dyDescent="0.3">
      <c r="A809" s="53">
        <v>2894</v>
      </c>
      <c r="B809" s="54">
        <f>273.16+'[1]Measured values'!H1451</f>
        <v>301.0643</v>
      </c>
      <c r="C809" s="37">
        <f t="shared" si="36"/>
        <v>3.3215495825974716E-3</v>
      </c>
      <c r="D809" s="55">
        <v>5.7553300000000003E-4</v>
      </c>
      <c r="E809" s="37">
        <f t="shared" si="38"/>
        <v>2.0875335509609708E-3</v>
      </c>
      <c r="F809" s="37">
        <f t="shared" si="37"/>
        <v>-6.1717720290517892</v>
      </c>
    </row>
    <row r="810" spans="1:6" x14ac:dyDescent="0.3">
      <c r="A810" s="53">
        <v>2896</v>
      </c>
      <c r="B810" s="54">
        <f>273.16+'[1]Measured values'!H1452</f>
        <v>301.0659</v>
      </c>
      <c r="C810" s="37">
        <f t="shared" si="36"/>
        <v>3.3215319303846764E-3</v>
      </c>
      <c r="D810" s="55">
        <v>5.74374E-4</v>
      </c>
      <c r="E810" s="37">
        <f t="shared" si="38"/>
        <v>2.0954906968257262E-3</v>
      </c>
      <c r="F810" s="37">
        <f t="shared" si="37"/>
        <v>-6.1679675302054111</v>
      </c>
    </row>
    <row r="811" spans="1:6" x14ac:dyDescent="0.3">
      <c r="A811" s="53">
        <v>2898</v>
      </c>
      <c r="B811" s="54">
        <f>273.16+'[1]Measured values'!H1453</f>
        <v>301.06650000000002</v>
      </c>
      <c r="C811" s="37">
        <f t="shared" si="36"/>
        <v>3.3215253108532499E-3</v>
      </c>
      <c r="D811" s="55">
        <v>5.7867499999999996E-4</v>
      </c>
      <c r="E811" s="37">
        <f t="shared" si="38"/>
        <v>2.1158135283362817E-3</v>
      </c>
      <c r="F811" s="37">
        <f t="shared" si="37"/>
        <v>-6.1583158934740672</v>
      </c>
    </row>
    <row r="812" spans="1:6" x14ac:dyDescent="0.3">
      <c r="A812" s="53">
        <v>2900</v>
      </c>
      <c r="B812" s="54">
        <f>273.16+'[1]Measured values'!H1454</f>
        <v>301.0677</v>
      </c>
      <c r="C812" s="37">
        <f t="shared" si="36"/>
        <v>3.3215120718695498E-3</v>
      </c>
      <c r="D812" s="55">
        <v>5.7302799999999995E-4</v>
      </c>
      <c r="E812" s="37">
        <f t="shared" si="38"/>
        <v>2.1043995593093552E-3</v>
      </c>
      <c r="F812" s="37">
        <f t="shared" si="37"/>
        <v>-6.1637250975215601</v>
      </c>
    </row>
    <row r="813" spans="1:6" x14ac:dyDescent="0.3">
      <c r="A813" s="53">
        <v>2902</v>
      </c>
      <c r="B813" s="54">
        <f>273.16+'[1]Measured values'!H1455</f>
        <v>301.06890000000004</v>
      </c>
      <c r="C813" s="37">
        <f t="shared" si="36"/>
        <v>3.3214988329913846E-3</v>
      </c>
      <c r="D813" s="55">
        <v>5.7091499999999996E-4</v>
      </c>
      <c r="E813" s="37">
        <f t="shared" si="38"/>
        <v>2.1059203246035457E-3</v>
      </c>
      <c r="F813" s="37">
        <f t="shared" si="37"/>
        <v>-6.1630026985579391</v>
      </c>
    </row>
    <row r="814" spans="1:6" x14ac:dyDescent="0.3">
      <c r="A814" s="53">
        <v>2904</v>
      </c>
      <c r="B814" s="54">
        <f>273.16+'[1]Measured values'!H1456</f>
        <v>301.06970000000001</v>
      </c>
      <c r="C814" s="37">
        <f t="shared" si="36"/>
        <v>3.321490007131239E-3</v>
      </c>
      <c r="D814" s="55">
        <v>5.7005399999999996E-4</v>
      </c>
      <c r="E814" s="37">
        <f t="shared" si="38"/>
        <v>2.1089678135403529E-3</v>
      </c>
      <c r="F814" s="37">
        <f t="shared" si="37"/>
        <v>-6.161556639081164</v>
      </c>
    </row>
    <row r="815" spans="1:6" x14ac:dyDescent="0.3">
      <c r="A815" s="53">
        <v>2906</v>
      </c>
      <c r="B815" s="54">
        <f>273.16+'[1]Measured values'!H1457</f>
        <v>301.07070000000004</v>
      </c>
      <c r="C815" s="37">
        <f t="shared" si="36"/>
        <v>3.3214789748720148E-3</v>
      </c>
      <c r="D815" s="55">
        <v>5.6844600000000001E-4</v>
      </c>
      <c r="E815" s="37">
        <f t="shared" si="38"/>
        <v>2.1108280727813867E-3</v>
      </c>
      <c r="F815" s="37">
        <f t="shared" si="37"/>
        <v>-6.1606749569279717</v>
      </c>
    </row>
    <row r="816" spans="1:6" x14ac:dyDescent="0.3">
      <c r="A816" s="53">
        <v>2908</v>
      </c>
      <c r="B816" s="54">
        <f>273.16+'[1]Measured values'!H1458</f>
        <v>301.07170000000002</v>
      </c>
      <c r="C816" s="37">
        <f t="shared" si="36"/>
        <v>3.3214679426860775E-3</v>
      </c>
      <c r="D816" s="55">
        <v>5.64837E-4</v>
      </c>
      <c r="E816" s="37">
        <f t="shared" si="38"/>
        <v>2.1052441297054699E-3</v>
      </c>
      <c r="F816" s="37">
        <f t="shared" si="37"/>
        <v>-6.1633238424653891</v>
      </c>
    </row>
    <row r="817" spans="1:6" x14ac:dyDescent="0.3">
      <c r="A817" s="53">
        <v>2910</v>
      </c>
      <c r="B817" s="54">
        <f>273.16+'[1]Measured values'!H1459</f>
        <v>301.07330000000002</v>
      </c>
      <c r="C817" s="37">
        <f t="shared" si="36"/>
        <v>3.3214502913410122E-3</v>
      </c>
      <c r="D817" s="55">
        <v>5.5904000000000001E-4</v>
      </c>
      <c r="E817" s="37">
        <f t="shared" si="38"/>
        <v>2.096137982752043E-3</v>
      </c>
      <c r="F817" s="37">
        <f t="shared" si="37"/>
        <v>-6.1676586832244675</v>
      </c>
    </row>
    <row r="818" spans="1:6" x14ac:dyDescent="0.3">
      <c r="A818" s="53">
        <v>2912</v>
      </c>
      <c r="B818" s="54">
        <f>273.16+'[1]Measured values'!H1460</f>
        <v>301.07400000000001</v>
      </c>
      <c r="C818" s="37">
        <f t="shared" si="36"/>
        <v>3.3214425689365402E-3</v>
      </c>
      <c r="D818" s="55">
        <v>5.6124699999999996E-4</v>
      </c>
      <c r="E818" s="37">
        <f t="shared" si="38"/>
        <v>2.1099511278193936E-3</v>
      </c>
      <c r="F818" s="37">
        <f t="shared" si="37"/>
        <v>-6.1610904939333127</v>
      </c>
    </row>
    <row r="819" spans="1:6" x14ac:dyDescent="0.3">
      <c r="A819" s="53">
        <v>2914</v>
      </c>
      <c r="B819" s="54">
        <f>273.16+'[1]Measured values'!H1461</f>
        <v>301.0754</v>
      </c>
      <c r="C819" s="37">
        <f t="shared" si="36"/>
        <v>3.3214271242353243E-3</v>
      </c>
      <c r="D819" s="55">
        <v>5.5913399999999998E-4</v>
      </c>
      <c r="E819" s="37">
        <f t="shared" si="38"/>
        <v>2.1131292517004414E-3</v>
      </c>
      <c r="F819" s="37">
        <f t="shared" si="37"/>
        <v>-6.1595853724601648</v>
      </c>
    </row>
    <row r="820" spans="1:6" x14ac:dyDescent="0.3">
      <c r="A820" s="53">
        <v>2916</v>
      </c>
      <c r="B820" s="54">
        <f>273.16+'[1]Measured values'!H1462</f>
        <v>301.077</v>
      </c>
      <c r="C820" s="37">
        <f t="shared" si="36"/>
        <v>3.3214094733241E-3</v>
      </c>
      <c r="D820" s="55">
        <v>5.5502000000000004E-4</v>
      </c>
      <c r="E820" s="37">
        <f t="shared" si="38"/>
        <v>2.1103422053229239E-3</v>
      </c>
      <c r="F820" s="37">
        <f t="shared" si="37"/>
        <v>-6.1609051620268414</v>
      </c>
    </row>
    <row r="821" spans="1:6" x14ac:dyDescent="0.3">
      <c r="A821" s="53">
        <v>2918</v>
      </c>
      <c r="B821" s="54">
        <f>273.16+'[1]Measured values'!H1463</f>
        <v>301.07780000000002</v>
      </c>
      <c r="C821" s="37">
        <f t="shared" si="36"/>
        <v>3.321400647938838E-3</v>
      </c>
      <c r="D821" s="55">
        <v>5.5851700000000002E-4</v>
      </c>
      <c r="E821" s="37">
        <f t="shared" si="38"/>
        <v>2.1301182303584475E-3</v>
      </c>
      <c r="F821" s="37">
        <f t="shared" si="37"/>
        <v>-6.1515777935907332</v>
      </c>
    </row>
    <row r="822" spans="1:6" x14ac:dyDescent="0.3">
      <c r="A822" s="53">
        <v>2920</v>
      </c>
      <c r="B822" s="54">
        <f>273.16+'[1]Measured values'!H1464</f>
        <v>301.07860000000005</v>
      </c>
      <c r="C822" s="37">
        <f t="shared" si="36"/>
        <v>3.3213918226004764E-3</v>
      </c>
      <c r="D822" s="55">
        <v>5.5915299999999995E-4</v>
      </c>
      <c r="E822" s="37">
        <f t="shared" si="38"/>
        <v>2.1390703902067392E-3</v>
      </c>
      <c r="F822" s="37">
        <f t="shared" si="37"/>
        <v>-6.147383941425784</v>
      </c>
    </row>
    <row r="823" spans="1:6" x14ac:dyDescent="0.3">
      <c r="A823" s="53">
        <v>2922</v>
      </c>
      <c r="B823" s="54">
        <f>273.16+'[1]Measured values'!H1465</f>
        <v>301.07980000000003</v>
      </c>
      <c r="C823" s="37">
        <f t="shared" si="36"/>
        <v>3.3213785846808717E-3</v>
      </c>
      <c r="D823" s="55">
        <v>5.5537499999999999E-4</v>
      </c>
      <c r="E823" s="37">
        <f t="shared" si="38"/>
        <v>2.1344158339738862E-3</v>
      </c>
      <c r="F823" s="37">
        <f t="shared" si="37"/>
        <v>-6.1495622838044603</v>
      </c>
    </row>
    <row r="824" spans="1:6" x14ac:dyDescent="0.3">
      <c r="A824" s="53">
        <v>2924</v>
      </c>
      <c r="B824" s="54">
        <f>273.16+'[1]Measured values'!H1466</f>
        <v>301.08080000000001</v>
      </c>
      <c r="C824" s="37">
        <f t="shared" si="36"/>
        <v>3.3213675531618089E-3</v>
      </c>
      <c r="D824" s="55">
        <v>5.5154200000000003E-4</v>
      </c>
      <c r="E824" s="37">
        <f t="shared" si="38"/>
        <v>2.1278626543208136E-3</v>
      </c>
      <c r="F824" s="37">
        <f t="shared" si="37"/>
        <v>-6.152637251728148</v>
      </c>
    </row>
    <row r="825" spans="1:6" x14ac:dyDescent="0.3">
      <c r="A825" s="53">
        <v>2926</v>
      </c>
      <c r="B825" s="54">
        <f>273.16+'[1]Measured values'!H1467</f>
        <v>301.08200000000005</v>
      </c>
      <c r="C825" s="37">
        <f t="shared" si="36"/>
        <v>3.3213543154356614E-3</v>
      </c>
      <c r="D825" s="55">
        <v>5.4956000000000004E-4</v>
      </c>
      <c r="E825" s="37">
        <f t="shared" si="38"/>
        <v>2.1300775193799993E-3</v>
      </c>
      <c r="F825" s="37">
        <f t="shared" si="37"/>
        <v>-6.1515969058479349</v>
      </c>
    </row>
    <row r="826" spans="1:6" x14ac:dyDescent="0.3">
      <c r="A826" s="53">
        <v>2928</v>
      </c>
      <c r="B826" s="54">
        <f>273.16+'[1]Measured values'!H1468</f>
        <v>301.08300000000003</v>
      </c>
      <c r="C826" s="37">
        <f t="shared" si="36"/>
        <v>3.3213432840778121E-3</v>
      </c>
      <c r="D826" s="55">
        <v>5.4976600000000004E-4</v>
      </c>
      <c r="E826" s="37">
        <f t="shared" si="38"/>
        <v>2.1391673151750557E-3</v>
      </c>
      <c r="F826" s="37">
        <f t="shared" si="37"/>
        <v>-6.147338630727778</v>
      </c>
    </row>
    <row r="827" spans="1:6" x14ac:dyDescent="0.3">
      <c r="A827" s="53">
        <v>2930</v>
      </c>
      <c r="B827" s="54">
        <f>273.16+'[1]Measured values'!H1469</f>
        <v>301.08440000000002</v>
      </c>
      <c r="C827" s="37">
        <f t="shared" si="36"/>
        <v>3.3213278402999288E-3</v>
      </c>
      <c r="D827" s="55">
        <v>5.4798900000000003E-4</v>
      </c>
      <c r="E827" s="37">
        <f t="shared" si="38"/>
        <v>2.1439319248825004E-3</v>
      </c>
      <c r="F827" s="37">
        <f t="shared" si="37"/>
        <v>-6.1451137877317272</v>
      </c>
    </row>
    <row r="828" spans="1:6" x14ac:dyDescent="0.3">
      <c r="A828" s="53">
        <v>2932</v>
      </c>
      <c r="B828" s="54">
        <f>273.16+'[1]Measured values'!H1470</f>
        <v>301.08500000000004</v>
      </c>
      <c r="C828" s="37">
        <f t="shared" si="36"/>
        <v>3.321321221581945E-3</v>
      </c>
      <c r="D828" s="55">
        <v>5.5500099999999995E-4</v>
      </c>
      <c r="E828" s="37">
        <f t="shared" si="38"/>
        <v>2.1764745098039602E-3</v>
      </c>
      <c r="F828" s="37">
        <f t="shared" si="37"/>
        <v>-6.130048908593932</v>
      </c>
    </row>
    <row r="829" spans="1:6" x14ac:dyDescent="0.3">
      <c r="A829" s="53">
        <v>2934</v>
      </c>
      <c r="B829" s="54">
        <f>273.16+'[1]Measured values'!H1471</f>
        <v>301.08600000000001</v>
      </c>
      <c r="C829" s="37">
        <f t="shared" si="36"/>
        <v>3.3213101904439263E-3</v>
      </c>
      <c r="D829" s="55">
        <v>5.5178499999999995E-4</v>
      </c>
      <c r="E829" s="37">
        <f t="shared" si="38"/>
        <v>2.1723818897636158E-3</v>
      </c>
      <c r="F829" s="37">
        <f t="shared" si="37"/>
        <v>-6.1319310683492816</v>
      </c>
    </row>
    <row r="830" spans="1:6" x14ac:dyDescent="0.3">
      <c r="A830" s="53">
        <v>2936</v>
      </c>
      <c r="B830" s="54">
        <f>273.16+'[1]Measured values'!H1472</f>
        <v>301.08760000000001</v>
      </c>
      <c r="C830" s="37">
        <f t="shared" si="36"/>
        <v>3.3212925407755086E-3</v>
      </c>
      <c r="D830" s="55">
        <v>5.4894299999999998E-4</v>
      </c>
      <c r="E830" s="37">
        <f t="shared" si="38"/>
        <v>2.1748930269411661E-3</v>
      </c>
      <c r="F830" s="37">
        <f t="shared" si="37"/>
        <v>-6.1307757986665692</v>
      </c>
    </row>
    <row r="831" spans="1:6" x14ac:dyDescent="0.3">
      <c r="A831" s="53">
        <v>2938</v>
      </c>
      <c r="B831" s="54">
        <f>273.16+'[1]Measured values'!H1473</f>
        <v>301.08840000000004</v>
      </c>
      <c r="C831" s="37">
        <f t="shared" si="36"/>
        <v>3.3212837160116427E-3</v>
      </c>
      <c r="D831" s="55">
        <v>5.5296299999999996E-4</v>
      </c>
      <c r="E831" s="37">
        <f t="shared" si="38"/>
        <v>2.1977861685214951E-3</v>
      </c>
      <c r="F831" s="37">
        <f t="shared" si="37"/>
        <v>-6.1203047123002667</v>
      </c>
    </row>
    <row r="832" spans="1:6" x14ac:dyDescent="0.3">
      <c r="A832" s="53">
        <v>2940</v>
      </c>
      <c r="B832" s="54">
        <f>273.16+'[1]Measured values'!H1474</f>
        <v>301.08970000000005</v>
      </c>
      <c r="C832" s="37">
        <f t="shared" si="36"/>
        <v>3.3212693758703795E-3</v>
      </c>
      <c r="D832" s="55">
        <v>5.5071899999999997E-4</v>
      </c>
      <c r="E832" s="37">
        <f t="shared" si="38"/>
        <v>2.2002357171395947E-3</v>
      </c>
      <c r="F832" s="37">
        <f t="shared" si="37"/>
        <v>-6.1191907802030308</v>
      </c>
    </row>
    <row r="833" spans="1:6" x14ac:dyDescent="0.3">
      <c r="A833" s="53">
        <v>2942</v>
      </c>
      <c r="B833" s="54">
        <f>273.16+'[1]Measured values'!H1475</f>
        <v>301.09050000000002</v>
      </c>
      <c r="C833" s="37">
        <f t="shared" si="36"/>
        <v>3.3212605512296135E-3</v>
      </c>
      <c r="D833" s="55">
        <v>5.48531E-4</v>
      </c>
      <c r="E833" s="37">
        <f t="shared" si="38"/>
        <v>2.1985210420840643E-3</v>
      </c>
      <c r="F833" s="37">
        <f t="shared" si="37"/>
        <v>-6.1199703982797899</v>
      </c>
    </row>
    <row r="834" spans="1:6" x14ac:dyDescent="0.3">
      <c r="A834" s="53">
        <v>2944</v>
      </c>
      <c r="B834" s="54">
        <f>273.16+'[1]Measured values'!H1476</f>
        <v>301.0915</v>
      </c>
      <c r="C834" s="37">
        <f t="shared" si="36"/>
        <v>3.3212495204946006E-3</v>
      </c>
      <c r="D834" s="55">
        <v>5.42024E-4</v>
      </c>
      <c r="E834" s="37">
        <f t="shared" si="38"/>
        <v>2.1811830985912378E-3</v>
      </c>
      <c r="F834" s="37">
        <f t="shared" si="37"/>
        <v>-6.1278878436168629</v>
      </c>
    </row>
    <row r="835" spans="1:6" x14ac:dyDescent="0.3">
      <c r="A835" s="53">
        <v>2946</v>
      </c>
      <c r="B835" s="54">
        <f>273.16+'[1]Measured values'!H1477</f>
        <v>301.09250000000003</v>
      </c>
      <c r="C835" s="37">
        <f t="shared" si="36"/>
        <v>3.3212384898328585E-3</v>
      </c>
      <c r="D835" s="55">
        <v>5.4047199999999996E-4</v>
      </c>
      <c r="E835" s="37">
        <f t="shared" si="38"/>
        <v>2.1837252525252321E-3</v>
      </c>
      <c r="F835" s="37">
        <f t="shared" si="37"/>
        <v>-6.1267230291387875</v>
      </c>
    </row>
    <row r="836" spans="1:6" x14ac:dyDescent="0.3">
      <c r="A836" s="53">
        <v>2948</v>
      </c>
      <c r="B836" s="54">
        <f>273.16+'[1]Measured values'!H1478</f>
        <v>301.09350000000001</v>
      </c>
      <c r="C836" s="37">
        <f t="shared" si="36"/>
        <v>3.3212274592443877E-3</v>
      </c>
      <c r="D836" s="55">
        <v>5.3306700000000002E-4</v>
      </c>
      <c r="E836" s="37">
        <f t="shared" si="38"/>
        <v>2.1625436105474401E-3</v>
      </c>
      <c r="F836" s="37">
        <f t="shared" si="37"/>
        <v>-6.1364701526344456</v>
      </c>
    </row>
    <row r="837" spans="1:6" x14ac:dyDescent="0.3">
      <c r="A837" s="53">
        <v>2950</v>
      </c>
      <c r="B837" s="54">
        <f>273.16+'[1]Measured values'!H1479</f>
        <v>301.09450000000004</v>
      </c>
      <c r="C837" s="37">
        <f t="shared" si="36"/>
        <v>3.3212164287291859E-3</v>
      </c>
      <c r="D837" s="55">
        <v>5.2831700000000004E-4</v>
      </c>
      <c r="E837" s="37">
        <f t="shared" si="38"/>
        <v>2.1520040733198197E-3</v>
      </c>
      <c r="F837" s="37">
        <f t="shared" si="37"/>
        <v>-6.1413557438777824</v>
      </c>
    </row>
    <row r="838" spans="1:6" x14ac:dyDescent="0.3">
      <c r="A838" s="53">
        <v>2952</v>
      </c>
      <c r="B838" s="54">
        <f>273.16+'[1]Measured values'!H1480</f>
        <v>301.09550000000002</v>
      </c>
      <c r="C838" s="37">
        <f t="shared" si="36"/>
        <v>3.3212053982872541E-3</v>
      </c>
      <c r="D838" s="55">
        <v>5.2908399999999998E-4</v>
      </c>
      <c r="E838" s="37">
        <f t="shared" si="38"/>
        <v>2.1639427402861534E-3</v>
      </c>
      <c r="F838" s="37">
        <f t="shared" si="37"/>
        <v>-6.135823378474524</v>
      </c>
    </row>
    <row r="839" spans="1:6" x14ac:dyDescent="0.3">
      <c r="A839" s="53">
        <v>2954</v>
      </c>
      <c r="B839" s="54">
        <f>273.16+'[1]Measured values'!H1481</f>
        <v>301.0967</v>
      </c>
      <c r="C839" s="37">
        <f t="shared" si="36"/>
        <v>3.3211921618536504E-3</v>
      </c>
      <c r="D839" s="55">
        <v>5.2702700000000001E-4</v>
      </c>
      <c r="E839" s="37">
        <f t="shared" si="38"/>
        <v>2.1661611179610673E-3</v>
      </c>
      <c r="F839" s="37">
        <f t="shared" si="37"/>
        <v>-6.1347987481461903</v>
      </c>
    </row>
    <row r="840" spans="1:6" x14ac:dyDescent="0.3">
      <c r="A840" s="53">
        <v>2956</v>
      </c>
      <c r="B840" s="54">
        <f>273.16+'[1]Measured values'!H1482</f>
        <v>301.09770000000003</v>
      </c>
      <c r="C840" s="37">
        <f t="shared" si="36"/>
        <v>3.3211811315729078E-3</v>
      </c>
      <c r="D840" s="55">
        <v>5.2416599999999995E-4</v>
      </c>
      <c r="E840" s="37">
        <f t="shared" si="38"/>
        <v>2.1632934378869153E-3</v>
      </c>
      <c r="F840" s="37">
        <f t="shared" si="37"/>
        <v>-6.1361234787590364</v>
      </c>
    </row>
    <row r="841" spans="1:6" x14ac:dyDescent="0.3">
      <c r="A841" s="53">
        <v>2958</v>
      </c>
      <c r="B841" s="54">
        <f>273.16+'[1]Measured values'!H1483</f>
        <v>301.09890000000001</v>
      </c>
      <c r="C841" s="37">
        <f t="shared" ref="C841:C904" si="39">1/B841</f>
        <v>3.3211678953327293E-3</v>
      </c>
      <c r="D841" s="55">
        <v>5.2210899999999998E-4</v>
      </c>
      <c r="E841" s="37">
        <f t="shared" si="38"/>
        <v>2.165528826213035E-3</v>
      </c>
      <c r="F841" s="37">
        <f t="shared" ref="F841:F904" si="40">LN(E841)</f>
        <v>-6.1350906858244043</v>
      </c>
    </row>
    <row r="842" spans="1:6" x14ac:dyDescent="0.3">
      <c r="A842" s="53">
        <v>2960</v>
      </c>
      <c r="B842" s="54">
        <f>273.16+'[1]Measured values'!H1484</f>
        <v>301.1001</v>
      </c>
      <c r="C842" s="37">
        <f t="shared" si="39"/>
        <v>3.321154659198054E-3</v>
      </c>
      <c r="D842" s="55">
        <v>5.2119299999999998E-4</v>
      </c>
      <c r="E842" s="37">
        <f t="shared" ref="E842:E905" si="41">D842/($B$3-B842)</f>
        <v>2.17254272613558E-3</v>
      </c>
      <c r="F842" s="37">
        <f t="shared" si="40"/>
        <v>-6.1318570342123255</v>
      </c>
    </row>
    <row r="843" spans="1:6" x14ac:dyDescent="0.3">
      <c r="A843" s="53">
        <v>2962</v>
      </c>
      <c r="B843" s="54">
        <f>273.16+'[1]Measured values'!H1485</f>
        <v>301.10110000000003</v>
      </c>
      <c r="C843" s="37">
        <f t="shared" si="39"/>
        <v>3.3211436291664159E-3</v>
      </c>
      <c r="D843" s="55">
        <v>5.2311899999999995E-4</v>
      </c>
      <c r="E843" s="37">
        <f t="shared" si="41"/>
        <v>2.1896986186688899E-3</v>
      </c>
      <c r="F843" s="37">
        <f t="shared" si="40"/>
        <v>-6.123991361669991</v>
      </c>
    </row>
    <row r="844" spans="1:6" x14ac:dyDescent="0.3">
      <c r="A844" s="53">
        <v>2964</v>
      </c>
      <c r="B844" s="54">
        <f>273.16+'[1]Measured values'!H1486</f>
        <v>301.10210000000001</v>
      </c>
      <c r="C844" s="37">
        <f t="shared" si="39"/>
        <v>3.3211325992080426E-3</v>
      </c>
      <c r="D844" s="55">
        <v>5.2395999999999996E-4</v>
      </c>
      <c r="E844" s="37">
        <f t="shared" si="41"/>
        <v>2.2024379991590821E-3</v>
      </c>
      <c r="F844" s="37">
        <f t="shared" si="40"/>
        <v>-6.1181903507617044</v>
      </c>
    </row>
    <row r="845" spans="1:6" x14ac:dyDescent="0.3">
      <c r="A845" s="53">
        <v>2966</v>
      </c>
      <c r="B845" s="54">
        <f>273.16+'[1]Measured values'!H1487</f>
        <v>301.10310000000004</v>
      </c>
      <c r="C845" s="37">
        <f t="shared" si="39"/>
        <v>3.3211215693229323E-3</v>
      </c>
      <c r="D845" s="55">
        <v>5.2784999999999996E-4</v>
      </c>
      <c r="E845" s="37">
        <f t="shared" si="41"/>
        <v>2.2281553398059055E-3</v>
      </c>
      <c r="F845" s="37">
        <f t="shared" si="40"/>
        <v>-6.1065812377111373</v>
      </c>
    </row>
    <row r="846" spans="1:6" x14ac:dyDescent="0.3">
      <c r="A846" s="53">
        <v>2968</v>
      </c>
      <c r="B846" s="54">
        <f>273.16+'[1]Measured values'!H1488</f>
        <v>301.10410000000002</v>
      </c>
      <c r="C846" s="37">
        <f t="shared" si="39"/>
        <v>3.3211105395110859E-3</v>
      </c>
      <c r="D846" s="55">
        <v>5.2669000000000001E-4</v>
      </c>
      <c r="E846" s="37">
        <f t="shared" si="41"/>
        <v>2.2326833403983311E-3</v>
      </c>
      <c r="F846" s="37">
        <f t="shared" si="40"/>
        <v>-6.1045511252268438</v>
      </c>
    </row>
    <row r="847" spans="1:6" x14ac:dyDescent="0.3">
      <c r="A847" s="53">
        <v>2970</v>
      </c>
      <c r="B847" s="54">
        <f>273.16+'[1]Measured values'!H1489</f>
        <v>301.10510000000005</v>
      </c>
      <c r="C847" s="37">
        <f t="shared" si="39"/>
        <v>3.3210995097725008E-3</v>
      </c>
      <c r="D847" s="55">
        <v>5.2424100000000005E-4</v>
      </c>
      <c r="E847" s="37">
        <f t="shared" si="41"/>
        <v>2.2317624521074517E-3</v>
      </c>
      <c r="F847" s="37">
        <f t="shared" si="40"/>
        <v>-6.104963668394233</v>
      </c>
    </row>
    <row r="848" spans="1:6" x14ac:dyDescent="0.3">
      <c r="A848" s="53">
        <v>2972</v>
      </c>
      <c r="B848" s="54">
        <f>273.16+'[1]Measured values'!H1490</f>
        <v>301.10640000000001</v>
      </c>
      <c r="C848" s="37">
        <f t="shared" si="39"/>
        <v>3.3210851712218671E-3</v>
      </c>
      <c r="D848" s="55">
        <v>5.2697099999999999E-4</v>
      </c>
      <c r="E848" s="37">
        <f t="shared" si="41"/>
        <v>2.2558690068490831E-3</v>
      </c>
      <c r="F848" s="37">
        <f t="shared" si="40"/>
        <v>-6.0942200113720695</v>
      </c>
    </row>
    <row r="849" spans="1:6" x14ac:dyDescent="0.3">
      <c r="A849" s="53">
        <v>2974</v>
      </c>
      <c r="B849" s="54">
        <f>273.16+'[1]Measured values'!H1491</f>
        <v>301.10740000000004</v>
      </c>
      <c r="C849" s="37">
        <f t="shared" si="39"/>
        <v>3.3210741416517821E-3</v>
      </c>
      <c r="D849" s="55">
        <v>5.2934599999999998E-4</v>
      </c>
      <c r="E849" s="37">
        <f t="shared" si="41"/>
        <v>2.2757781599313021E-3</v>
      </c>
      <c r="F849" s="37">
        <f t="shared" si="40"/>
        <v>-6.0854332367429631</v>
      </c>
    </row>
    <row r="850" spans="1:6" x14ac:dyDescent="0.3">
      <c r="A850" s="53">
        <v>2976</v>
      </c>
      <c r="B850" s="54">
        <f>273.16+'[1]Measured values'!H1492</f>
        <v>301.10820000000001</v>
      </c>
      <c r="C850" s="37">
        <f t="shared" si="39"/>
        <v>3.3210653180484623E-3</v>
      </c>
      <c r="D850" s="55">
        <v>5.3267400000000002E-4</v>
      </c>
      <c r="E850" s="37">
        <f t="shared" si="41"/>
        <v>2.2979896462465552E-3</v>
      </c>
      <c r="F850" s="37">
        <f t="shared" si="40"/>
        <v>-6.0757206051155253</v>
      </c>
    </row>
    <row r="851" spans="1:6" x14ac:dyDescent="0.3">
      <c r="A851" s="53">
        <v>2978</v>
      </c>
      <c r="B851" s="54">
        <f>273.16+'[1]Measured values'!H1493</f>
        <v>301.10920000000004</v>
      </c>
      <c r="C851" s="37">
        <f t="shared" si="39"/>
        <v>3.3210542886102446E-3</v>
      </c>
      <c r="D851" s="55">
        <v>5.3132799999999997E-4</v>
      </c>
      <c r="E851" s="37">
        <f t="shared" si="41"/>
        <v>2.3021143847488205E-3</v>
      </c>
      <c r="F851" s="37">
        <f t="shared" si="40"/>
        <v>-6.0739272806255107</v>
      </c>
    </row>
    <row r="852" spans="1:6" x14ac:dyDescent="0.3">
      <c r="A852" s="53">
        <v>2980</v>
      </c>
      <c r="B852" s="54">
        <f>273.16+'[1]Measured values'!H1494</f>
        <v>301.11040000000003</v>
      </c>
      <c r="C852" s="37">
        <f t="shared" si="39"/>
        <v>3.321041053381085E-3</v>
      </c>
      <c r="D852" s="55">
        <v>5.2913999999999999E-4</v>
      </c>
      <c r="E852" s="37">
        <f t="shared" si="41"/>
        <v>2.3046167247386265E-3</v>
      </c>
      <c r="F852" s="37">
        <f t="shared" si="40"/>
        <v>-6.0728408962994251</v>
      </c>
    </row>
    <row r="853" spans="1:6" x14ac:dyDescent="0.3">
      <c r="A853" s="53">
        <v>2982</v>
      </c>
      <c r="B853" s="54">
        <f>273.16+'[1]Measured values'!H1495</f>
        <v>301.1114</v>
      </c>
      <c r="C853" s="37">
        <f t="shared" si="39"/>
        <v>3.321030024104036E-3</v>
      </c>
      <c r="D853" s="55">
        <v>5.28018E-4</v>
      </c>
      <c r="E853" s="37">
        <f t="shared" si="41"/>
        <v>2.3097900262464307E-3</v>
      </c>
      <c r="F853" s="37">
        <f t="shared" si="40"/>
        <v>-6.070598656308702</v>
      </c>
    </row>
    <row r="854" spans="1:6" x14ac:dyDescent="0.3">
      <c r="A854" s="53">
        <v>2984</v>
      </c>
      <c r="B854" s="54">
        <f>273.16+'[1]Measured values'!H1496</f>
        <v>301.11180000000002</v>
      </c>
      <c r="C854" s="37">
        <f t="shared" si="39"/>
        <v>3.3210256124137278E-3</v>
      </c>
      <c r="D854" s="55">
        <v>5.2609200000000003E-4</v>
      </c>
      <c r="E854" s="37">
        <f t="shared" si="41"/>
        <v>2.3053987730059806E-3</v>
      </c>
      <c r="F854" s="37">
        <f t="shared" si="40"/>
        <v>-6.0725016140235901</v>
      </c>
    </row>
    <row r="855" spans="1:6" x14ac:dyDescent="0.3">
      <c r="A855" s="53">
        <v>2986</v>
      </c>
      <c r="B855" s="54">
        <f>273.16+'[1]Measured values'!H1497</f>
        <v>301.113</v>
      </c>
      <c r="C855" s="37">
        <f t="shared" si="39"/>
        <v>3.3210123774131306E-3</v>
      </c>
      <c r="D855" s="55">
        <v>5.1713499999999995E-4</v>
      </c>
      <c r="E855" s="37">
        <f t="shared" si="41"/>
        <v>2.2781277533036404E-3</v>
      </c>
      <c r="F855" s="37">
        <f t="shared" si="40"/>
        <v>-6.0844013341847649</v>
      </c>
    </row>
    <row r="856" spans="1:6" x14ac:dyDescent="0.3">
      <c r="A856" s="53">
        <v>2988</v>
      </c>
      <c r="B856" s="54">
        <f>273.16+'[1]Measured values'!H1498</f>
        <v>301.11400000000003</v>
      </c>
      <c r="C856" s="37">
        <f t="shared" si="39"/>
        <v>3.3210013483265469E-3</v>
      </c>
      <c r="D856" s="55">
        <v>5.1006599999999999E-4</v>
      </c>
      <c r="E856" s="37">
        <f t="shared" si="41"/>
        <v>2.2569292035398321E-3</v>
      </c>
      <c r="F856" s="37">
        <f t="shared" si="40"/>
        <v>-6.0937501491443218</v>
      </c>
    </row>
    <row r="857" spans="1:6" x14ac:dyDescent="0.3">
      <c r="A857" s="53">
        <v>2990</v>
      </c>
      <c r="B857" s="54">
        <f>273.16+'[1]Measured values'!H1499</f>
        <v>301.11500000000001</v>
      </c>
      <c r="C857" s="37">
        <f t="shared" si="39"/>
        <v>3.3209903193132189E-3</v>
      </c>
      <c r="D857" s="55">
        <v>5.0454999999999999E-4</v>
      </c>
      <c r="E857" s="37">
        <f t="shared" si="41"/>
        <v>2.2424444444442177E-3</v>
      </c>
      <c r="F857" s="37">
        <f t="shared" si="40"/>
        <v>-6.1001887382761204</v>
      </c>
    </row>
    <row r="858" spans="1:6" x14ac:dyDescent="0.3">
      <c r="A858" s="53">
        <v>2992</v>
      </c>
      <c r="B858" s="54">
        <f>273.16+'[1]Measured values'!H1500</f>
        <v>301.11600000000004</v>
      </c>
      <c r="C858" s="37">
        <f t="shared" si="39"/>
        <v>3.3209792903731447E-3</v>
      </c>
      <c r="D858" s="55">
        <v>4.9905200000000005E-4</v>
      </c>
      <c r="E858" s="37">
        <f t="shared" si="41"/>
        <v>2.2279107142858185E-3</v>
      </c>
      <c r="F858" s="37">
        <f t="shared" si="40"/>
        <v>-6.106691032098098</v>
      </c>
    </row>
    <row r="859" spans="1:6" x14ac:dyDescent="0.3">
      <c r="A859" s="53">
        <v>2994</v>
      </c>
      <c r="B859" s="54">
        <f>273.16+'[1]Measured values'!H1501</f>
        <v>301.11680000000001</v>
      </c>
      <c r="C859" s="37">
        <f t="shared" si="39"/>
        <v>3.3209704672738285E-3</v>
      </c>
      <c r="D859" s="55">
        <v>4.95331E-4</v>
      </c>
      <c r="E859" s="37">
        <f t="shared" si="41"/>
        <v>2.219224910394068E-3</v>
      </c>
      <c r="F859" s="37">
        <f t="shared" si="40"/>
        <v>-6.110597283523453</v>
      </c>
    </row>
    <row r="860" spans="1:6" x14ac:dyDescent="0.3">
      <c r="A860" s="53">
        <v>2996</v>
      </c>
      <c r="B860" s="54">
        <f>273.16+'[1]Measured values'!H1502</f>
        <v>301.11760000000004</v>
      </c>
      <c r="C860" s="37">
        <f t="shared" si="39"/>
        <v>3.3209616442213936E-3</v>
      </c>
      <c r="D860" s="55">
        <v>4.9189100000000005E-4</v>
      </c>
      <c r="E860" s="37">
        <f t="shared" si="41"/>
        <v>2.2117401079137363E-3</v>
      </c>
      <c r="F860" s="37">
        <f t="shared" si="40"/>
        <v>-6.1139756941263288</v>
      </c>
    </row>
    <row r="861" spans="1:6" x14ac:dyDescent="0.3">
      <c r="A861" s="53">
        <v>2998</v>
      </c>
      <c r="B861" s="54">
        <f>273.16+'[1]Measured values'!H1503</f>
        <v>301.11880000000002</v>
      </c>
      <c r="C861" s="37">
        <f t="shared" si="39"/>
        <v>3.3209484097306442E-3</v>
      </c>
      <c r="D861" s="55">
        <v>4.8691700000000001E-4</v>
      </c>
      <c r="E861" s="37">
        <f t="shared" si="41"/>
        <v>2.201252260397728E-3</v>
      </c>
      <c r="F861" s="37">
        <f t="shared" si="40"/>
        <v>-6.118728871284322</v>
      </c>
    </row>
    <row r="862" spans="1:6" x14ac:dyDescent="0.3">
      <c r="A862" s="53">
        <v>3000</v>
      </c>
      <c r="B862" s="54">
        <f>273.16+'[1]Measured values'!H1504</f>
        <v>301.11980000000005</v>
      </c>
      <c r="C862" s="37">
        <f t="shared" si="39"/>
        <v>3.3209373810689294E-3</v>
      </c>
      <c r="D862" s="55">
        <v>4.8467300000000003E-4</v>
      </c>
      <c r="E862" s="37">
        <f t="shared" si="41"/>
        <v>2.2010581289738894E-3</v>
      </c>
      <c r="F862" s="37">
        <f t="shared" si="40"/>
        <v>-6.1188170665303598</v>
      </c>
    </row>
    <row r="863" spans="1:6" x14ac:dyDescent="0.3">
      <c r="A863" s="53">
        <v>3002</v>
      </c>
      <c r="B863" s="54">
        <f>273.16+'[1]Measured values'!H1505</f>
        <v>301.12060000000002</v>
      </c>
      <c r="C863" s="37">
        <f t="shared" si="39"/>
        <v>3.3209285581922987E-3</v>
      </c>
      <c r="D863" s="55">
        <v>4.8297100000000001E-4</v>
      </c>
      <c r="E863" s="37">
        <f t="shared" si="41"/>
        <v>2.2013263445760426E-3</v>
      </c>
      <c r="F863" s="37">
        <f t="shared" si="40"/>
        <v>-6.1186952163811528</v>
      </c>
    </row>
    <row r="864" spans="1:6" x14ac:dyDescent="0.3">
      <c r="A864" s="53">
        <v>3004</v>
      </c>
      <c r="B864" s="54">
        <f>273.16+'[1]Measured values'!H1506</f>
        <v>301.12190000000004</v>
      </c>
      <c r="C864" s="37">
        <f t="shared" si="39"/>
        <v>3.3209142211177594E-3</v>
      </c>
      <c r="D864" s="55">
        <v>4.79755E-4</v>
      </c>
      <c r="E864" s="37">
        <f t="shared" si="41"/>
        <v>2.1997019715727473E-3</v>
      </c>
      <c r="F864" s="37">
        <f t="shared" si="40"/>
        <v>-6.1194333952613462</v>
      </c>
    </row>
    <row r="865" spans="1:6" x14ac:dyDescent="0.3">
      <c r="A865" s="53">
        <v>3006</v>
      </c>
      <c r="B865" s="54">
        <f>273.16+'[1]Measured values'!H1507</f>
        <v>301.1223</v>
      </c>
      <c r="C865" s="37">
        <f t="shared" si="39"/>
        <v>3.3209098097351144E-3</v>
      </c>
      <c r="D865" s="55">
        <v>4.7934300000000002E-4</v>
      </c>
      <c r="E865" s="37">
        <f t="shared" si="41"/>
        <v>2.2018511713363361E-3</v>
      </c>
      <c r="F865" s="37">
        <f t="shared" si="40"/>
        <v>-6.118456830914802</v>
      </c>
    </row>
    <row r="866" spans="1:6" x14ac:dyDescent="0.3">
      <c r="A866" s="53">
        <v>3008</v>
      </c>
      <c r="B866" s="54">
        <f>273.16+'[1]Measured values'!H1508</f>
        <v>301.12370000000004</v>
      </c>
      <c r="C866" s="37">
        <f t="shared" si="39"/>
        <v>3.3208943699881473E-3</v>
      </c>
      <c r="D866" s="55">
        <v>4.7551000000000001E-4</v>
      </c>
      <c r="E866" s="37">
        <f t="shared" si="41"/>
        <v>2.1983818770227584E-3</v>
      </c>
      <c r="F866" s="37">
        <f t="shared" si="40"/>
        <v>-6.1200336996825788</v>
      </c>
    </row>
    <row r="867" spans="1:6" x14ac:dyDescent="0.3">
      <c r="A867" s="53">
        <v>3010</v>
      </c>
      <c r="B867" s="54">
        <f>273.16+'[1]Measured values'!H1509</f>
        <v>301.12470000000002</v>
      </c>
      <c r="C867" s="37">
        <f t="shared" si="39"/>
        <v>3.3208833416853547E-3</v>
      </c>
      <c r="D867" s="55">
        <v>4.7726799999999998E-4</v>
      </c>
      <c r="E867" s="37">
        <f t="shared" si="41"/>
        <v>2.2167580120760351E-3</v>
      </c>
      <c r="F867" s="37">
        <f t="shared" si="40"/>
        <v>-6.111709505376175</v>
      </c>
    </row>
    <row r="868" spans="1:6" x14ac:dyDescent="0.3">
      <c r="A868" s="53">
        <v>3012</v>
      </c>
      <c r="B868" s="54">
        <f>273.16+'[1]Measured values'!H1510</f>
        <v>301.12550000000005</v>
      </c>
      <c r="C868" s="37">
        <f t="shared" si="39"/>
        <v>3.320874519095858E-3</v>
      </c>
      <c r="D868" s="55">
        <v>4.7775399999999999E-4</v>
      </c>
      <c r="E868" s="37">
        <f t="shared" si="41"/>
        <v>2.227291375291512E-3</v>
      </c>
      <c r="F868" s="37">
        <f t="shared" si="40"/>
        <v>-6.1069690616850139</v>
      </c>
    </row>
    <row r="869" spans="1:6" x14ac:dyDescent="0.3">
      <c r="A869" s="53">
        <v>3014</v>
      </c>
      <c r="B869" s="54">
        <f>273.16+'[1]Measured values'!H1511</f>
        <v>301.12690000000003</v>
      </c>
      <c r="C869" s="37">
        <f t="shared" si="39"/>
        <v>3.3208590796770395E-3</v>
      </c>
      <c r="D869" s="55">
        <v>4.7700599999999998E-4</v>
      </c>
      <c r="E869" s="37">
        <f t="shared" si="41"/>
        <v>2.2384138901924274E-3</v>
      </c>
      <c r="F869" s="37">
        <f t="shared" si="40"/>
        <v>-6.101987748661112</v>
      </c>
    </row>
    <row r="870" spans="1:6" x14ac:dyDescent="0.3">
      <c r="A870" s="53">
        <v>3016</v>
      </c>
      <c r="B870" s="54">
        <f>273.16+'[1]Measured values'!H1512</f>
        <v>301.12730000000005</v>
      </c>
      <c r="C870" s="37">
        <f t="shared" si="39"/>
        <v>3.320854668440888E-3</v>
      </c>
      <c r="D870" s="55">
        <v>4.83532E-4</v>
      </c>
      <c r="E870" s="37">
        <f t="shared" si="41"/>
        <v>2.2733051245887943E-3</v>
      </c>
      <c r="F870" s="37">
        <f t="shared" si="40"/>
        <v>-6.0865205044105162</v>
      </c>
    </row>
    <row r="871" spans="1:6" x14ac:dyDescent="0.3">
      <c r="A871" s="53">
        <v>3018</v>
      </c>
      <c r="B871" s="54">
        <f>273.16+'[1]Measured values'!H1513</f>
        <v>301.12810000000002</v>
      </c>
      <c r="C871" s="37">
        <f t="shared" si="39"/>
        <v>3.3208458460037438E-3</v>
      </c>
      <c r="D871" s="55">
        <v>4.8467300000000003E-4</v>
      </c>
      <c r="E871" s="37">
        <f t="shared" si="41"/>
        <v>2.2872722982537402E-3</v>
      </c>
      <c r="F871" s="37">
        <f t="shared" si="40"/>
        <v>-6.0803953075162047</v>
      </c>
    </row>
    <row r="872" spans="1:6" x14ac:dyDescent="0.3">
      <c r="A872" s="53">
        <v>3020</v>
      </c>
      <c r="B872" s="54">
        <f>273.16+'[1]Measured values'!H1514</f>
        <v>301.12910000000005</v>
      </c>
      <c r="C872" s="37">
        <f t="shared" si="39"/>
        <v>3.3208348180232329E-3</v>
      </c>
      <c r="D872" s="55">
        <v>4.7872600000000001E-4</v>
      </c>
      <c r="E872" s="37">
        <f t="shared" si="41"/>
        <v>2.2699193930774924E-3</v>
      </c>
      <c r="F872" s="37">
        <f t="shared" si="40"/>
        <v>-6.0880109577768007</v>
      </c>
    </row>
    <row r="873" spans="1:6" x14ac:dyDescent="0.3">
      <c r="A873" s="53">
        <v>3022</v>
      </c>
      <c r="B873" s="54">
        <f>273.16+'[1]Measured values'!H1515</f>
        <v>301.13030000000003</v>
      </c>
      <c r="C873" s="37">
        <f t="shared" si="39"/>
        <v>3.3208215845433021E-3</v>
      </c>
      <c r="D873" s="55">
        <v>4.7614599999999999E-4</v>
      </c>
      <c r="E873" s="37">
        <f t="shared" si="41"/>
        <v>2.2706056270863353E-3</v>
      </c>
      <c r="F873" s="37">
        <f t="shared" si="40"/>
        <v>-6.087708686999294</v>
      </c>
    </row>
    <row r="874" spans="1:6" x14ac:dyDescent="0.3">
      <c r="A874" s="53">
        <v>3024</v>
      </c>
      <c r="B874" s="54">
        <f>273.16+'[1]Measured values'!H1516</f>
        <v>301.1311</v>
      </c>
      <c r="C874" s="37">
        <f t="shared" si="39"/>
        <v>3.3208127622819431E-3</v>
      </c>
      <c r="D874" s="55">
        <v>4.7665099999999997E-4</v>
      </c>
      <c r="E874" s="37">
        <f t="shared" si="41"/>
        <v>2.2817185256100306E-3</v>
      </c>
      <c r="F874" s="37">
        <f t="shared" si="40"/>
        <v>-6.0828263806319525</v>
      </c>
    </row>
    <row r="875" spans="1:6" x14ac:dyDescent="0.3">
      <c r="A875" s="53">
        <v>3026</v>
      </c>
      <c r="B875" s="54">
        <f>273.16+'[1]Measured values'!H1517</f>
        <v>301.13230000000004</v>
      </c>
      <c r="C875" s="37">
        <f t="shared" si="39"/>
        <v>3.3207995289777944E-3</v>
      </c>
      <c r="D875" s="55">
        <v>4.7612700000000002E-4</v>
      </c>
      <c r="E875" s="37">
        <f t="shared" si="41"/>
        <v>2.2923784304286301E-3</v>
      </c>
      <c r="F875" s="37">
        <f t="shared" si="40"/>
        <v>-6.0781653844966232</v>
      </c>
    </row>
    <row r="876" spans="1:6" x14ac:dyDescent="0.3">
      <c r="A876" s="53">
        <v>3028</v>
      </c>
      <c r="B876" s="54">
        <f>273.16+'[1]Measured values'!H1518</f>
        <v>301.13310000000001</v>
      </c>
      <c r="C876" s="37">
        <f t="shared" si="39"/>
        <v>3.3207907068336226E-3</v>
      </c>
      <c r="D876" s="55">
        <v>4.7883799999999998E-4</v>
      </c>
      <c r="E876" s="37">
        <f t="shared" si="41"/>
        <v>2.3143450942482197E-3</v>
      </c>
      <c r="F876" s="37">
        <f t="shared" si="40"/>
        <v>-6.0686285281197829</v>
      </c>
    </row>
    <row r="877" spans="1:6" x14ac:dyDescent="0.3">
      <c r="A877" s="53">
        <v>3030</v>
      </c>
      <c r="B877" s="54">
        <f>273.16+'[1]Measured values'!H1519</f>
        <v>301.13390000000004</v>
      </c>
      <c r="C877" s="37">
        <f t="shared" si="39"/>
        <v>3.3207818847363246E-3</v>
      </c>
      <c r="D877" s="55">
        <v>4.7824E-4</v>
      </c>
      <c r="E877" s="37">
        <f t="shared" si="41"/>
        <v>2.3204269771956243E-3</v>
      </c>
      <c r="F877" s="37">
        <f t="shared" si="40"/>
        <v>-6.0660040683428846</v>
      </c>
    </row>
    <row r="878" spans="1:6" x14ac:dyDescent="0.3">
      <c r="A878" s="53">
        <v>3032</v>
      </c>
      <c r="B878" s="54">
        <f>273.16+'[1]Measured values'!H1520</f>
        <v>301.13510000000002</v>
      </c>
      <c r="C878" s="37">
        <f t="shared" si="39"/>
        <v>3.3207686516782665E-3</v>
      </c>
      <c r="D878" s="55">
        <v>4.7472399999999999E-4</v>
      </c>
      <c r="E878" s="37">
        <f t="shared" si="41"/>
        <v>2.3168570034161969E-3</v>
      </c>
      <c r="F878" s="37">
        <f t="shared" si="40"/>
        <v>-6.0675437517004749</v>
      </c>
    </row>
    <row r="879" spans="1:6" x14ac:dyDescent="0.3">
      <c r="A879" s="53">
        <v>3034</v>
      </c>
      <c r="B879" s="54">
        <f>273.16+'[1]Measured values'!H1521</f>
        <v>301.13570000000004</v>
      </c>
      <c r="C879" s="37">
        <f t="shared" si="39"/>
        <v>3.3207620351887865E-3</v>
      </c>
      <c r="D879" s="55">
        <v>4.7620200000000001E-4</v>
      </c>
      <c r="E879" s="37">
        <f t="shared" si="41"/>
        <v>2.3308957415566572E-3</v>
      </c>
      <c r="F879" s="37">
        <f t="shared" si="40"/>
        <v>-6.0615026468457165</v>
      </c>
    </row>
    <row r="880" spans="1:6" x14ac:dyDescent="0.3">
      <c r="A880" s="53">
        <v>3036</v>
      </c>
      <c r="B880" s="54">
        <f>273.16+'[1]Measured values'!H1522</f>
        <v>301.13650000000001</v>
      </c>
      <c r="C880" s="37">
        <f t="shared" si="39"/>
        <v>3.3207532132438276E-3</v>
      </c>
      <c r="D880" s="55">
        <v>4.7461200000000002E-4</v>
      </c>
      <c r="E880" s="37">
        <f t="shared" si="41"/>
        <v>2.3322457002454763E-3</v>
      </c>
      <c r="F880" s="37">
        <f t="shared" si="40"/>
        <v>-6.060923655732803</v>
      </c>
    </row>
    <row r="881" spans="1:6" x14ac:dyDescent="0.3">
      <c r="A881" s="53">
        <v>3038</v>
      </c>
      <c r="B881" s="54">
        <f>273.16+'[1]Measured values'!H1523</f>
        <v>301.13760000000002</v>
      </c>
      <c r="C881" s="37">
        <f t="shared" si="39"/>
        <v>3.3207410831460433E-3</v>
      </c>
      <c r="D881" s="55">
        <v>4.7053600000000002E-4</v>
      </c>
      <c r="E881" s="37">
        <f t="shared" si="41"/>
        <v>2.3247826086955207E-3</v>
      </c>
      <c r="F881" s="37">
        <f t="shared" si="40"/>
        <v>-6.0641287459507032</v>
      </c>
    </row>
    <row r="882" spans="1:6" x14ac:dyDescent="0.3">
      <c r="A882" s="53">
        <v>3040</v>
      </c>
      <c r="B882" s="54">
        <f>273.16+'[1]Measured values'!H1524</f>
        <v>301.13820000000004</v>
      </c>
      <c r="C882" s="37">
        <f t="shared" si="39"/>
        <v>3.3207344667664212E-3</v>
      </c>
      <c r="D882" s="55">
        <v>4.6989999999999998E-4</v>
      </c>
      <c r="E882" s="37">
        <f t="shared" si="41"/>
        <v>2.3285431119921688E-3</v>
      </c>
      <c r="F882" s="37">
        <f t="shared" si="40"/>
        <v>-6.0625124807928339</v>
      </c>
    </row>
    <row r="883" spans="1:6" x14ac:dyDescent="0.3">
      <c r="A883" s="53">
        <v>3042</v>
      </c>
      <c r="B883" s="54">
        <f>273.16+'[1]Measured values'!H1525</f>
        <v>301.13920000000002</v>
      </c>
      <c r="C883" s="37">
        <f t="shared" si="39"/>
        <v>3.320723439525641E-3</v>
      </c>
      <c r="D883" s="55">
        <v>4.60588E-4</v>
      </c>
      <c r="E883" s="37">
        <f t="shared" si="41"/>
        <v>2.2937649402388705E-3</v>
      </c>
      <c r="F883" s="37">
        <f t="shared" si="40"/>
        <v>-6.0775607327269681</v>
      </c>
    </row>
    <row r="884" spans="1:6" x14ac:dyDescent="0.3">
      <c r="A884" s="53">
        <v>3044</v>
      </c>
      <c r="B884" s="54">
        <f>273.16+'[1]Measured values'!H1526</f>
        <v>301.14000000000004</v>
      </c>
      <c r="C884" s="37">
        <f t="shared" si="39"/>
        <v>3.3207146177857468E-3</v>
      </c>
      <c r="D884" s="55">
        <v>4.5707199999999999E-4</v>
      </c>
      <c r="E884" s="37">
        <f t="shared" si="41"/>
        <v>2.2853600000001298E-3</v>
      </c>
      <c r="F884" s="37">
        <f t="shared" si="40"/>
        <v>-6.0812317178113533</v>
      </c>
    </row>
    <row r="885" spans="1:6" x14ac:dyDescent="0.3">
      <c r="A885" s="53">
        <v>3046</v>
      </c>
      <c r="B885" s="54">
        <f>273.16+'[1]Measured values'!H1527</f>
        <v>301.14100000000002</v>
      </c>
      <c r="C885" s="37">
        <f t="shared" si="39"/>
        <v>3.3207035906767926E-3</v>
      </c>
      <c r="D885" s="55">
        <v>4.5363100000000002E-4</v>
      </c>
      <c r="E885" s="37">
        <f t="shared" si="41"/>
        <v>2.2795527638189549E-3</v>
      </c>
      <c r="F885" s="37">
        <f t="shared" si="40"/>
        <v>-6.0837760114766919</v>
      </c>
    </row>
    <row r="886" spans="1:6" x14ac:dyDescent="0.3">
      <c r="A886" s="53">
        <v>3048</v>
      </c>
      <c r="B886" s="54">
        <f>273.16+'[1]Measured values'!H1528</f>
        <v>301.14160000000004</v>
      </c>
      <c r="C886" s="37">
        <f t="shared" si="39"/>
        <v>3.3206969744465722E-3</v>
      </c>
      <c r="D886" s="55">
        <v>4.50135E-4</v>
      </c>
      <c r="E886" s="37">
        <f t="shared" si="41"/>
        <v>2.268825604838797E-3</v>
      </c>
      <c r="F886" s="37">
        <f t="shared" si="40"/>
        <v>-6.0884929360595077</v>
      </c>
    </row>
    <row r="887" spans="1:6" x14ac:dyDescent="0.3">
      <c r="A887" s="53">
        <v>3050</v>
      </c>
      <c r="B887" s="54">
        <f>273.16+'[1]Measured values'!H1529</f>
        <v>301.14260000000002</v>
      </c>
      <c r="C887" s="37">
        <f t="shared" si="39"/>
        <v>3.3206859474547937E-3</v>
      </c>
      <c r="D887" s="55">
        <v>4.4895699999999999E-4</v>
      </c>
      <c r="E887" s="37">
        <f t="shared" si="41"/>
        <v>2.2743515704152159E-3</v>
      </c>
      <c r="F887" s="37">
        <f t="shared" si="40"/>
        <v>-6.0860602911995931</v>
      </c>
    </row>
    <row r="888" spans="1:6" x14ac:dyDescent="0.3">
      <c r="A888" s="53">
        <v>3052</v>
      </c>
      <c r="B888" s="54">
        <f>273.16+'[1]Measured values'!H1530</f>
        <v>301.14340000000004</v>
      </c>
      <c r="C888" s="37">
        <f t="shared" si="39"/>
        <v>3.3206771259140988E-3</v>
      </c>
      <c r="D888" s="55">
        <v>4.4433800000000001E-4</v>
      </c>
      <c r="E888" s="37">
        <f t="shared" si="41"/>
        <v>2.2601119023398977E-3</v>
      </c>
      <c r="F888" s="37">
        <f t="shared" si="40"/>
        <v>-6.0923409526140464</v>
      </c>
    </row>
    <row r="889" spans="1:6" x14ac:dyDescent="0.3">
      <c r="A889" s="53">
        <v>3054</v>
      </c>
      <c r="B889" s="54">
        <f>273.16+'[1]Measured values'!H1531</f>
        <v>301.14400000000001</v>
      </c>
      <c r="C889" s="37">
        <f t="shared" si="39"/>
        <v>3.3206705097893366E-3</v>
      </c>
      <c r="D889" s="55">
        <v>4.3775599999999997E-4</v>
      </c>
      <c r="E889" s="37">
        <f t="shared" si="41"/>
        <v>2.2334489795915362E-3</v>
      </c>
      <c r="F889" s="37">
        <f t="shared" si="40"/>
        <v>-6.1042082606873054</v>
      </c>
    </row>
    <row r="890" spans="1:6" x14ac:dyDescent="0.3">
      <c r="A890" s="53">
        <v>3056</v>
      </c>
      <c r="B890" s="54">
        <f>273.16+'[1]Measured values'!H1532</f>
        <v>301.14500000000004</v>
      </c>
      <c r="C890" s="37">
        <f t="shared" si="39"/>
        <v>3.3206594829733181E-3</v>
      </c>
      <c r="D890" s="55">
        <v>4.2932199999999999E-4</v>
      </c>
      <c r="E890" s="37">
        <f t="shared" si="41"/>
        <v>2.201651282051359E-3</v>
      </c>
      <c r="F890" s="37">
        <f t="shared" si="40"/>
        <v>-6.1185476174136078</v>
      </c>
    </row>
    <row r="891" spans="1:6" x14ac:dyDescent="0.3">
      <c r="A891" s="53">
        <v>3058</v>
      </c>
      <c r="B891" s="54">
        <f>273.16+'[1]Measured values'!H1533</f>
        <v>301.14580000000001</v>
      </c>
      <c r="C891" s="37">
        <f t="shared" si="39"/>
        <v>3.3206506615732312E-3</v>
      </c>
      <c r="D891" s="55">
        <v>4.2591900000000003E-4</v>
      </c>
      <c r="E891" s="37">
        <f t="shared" si="41"/>
        <v>2.1931977342942769E-3</v>
      </c>
      <c r="F891" s="37">
        <f t="shared" si="40"/>
        <v>-6.1223946474942448</v>
      </c>
    </row>
    <row r="892" spans="1:6" x14ac:dyDescent="0.3">
      <c r="A892" s="53">
        <v>3060</v>
      </c>
      <c r="B892" s="54">
        <f>273.16+'[1]Measured values'!H1534</f>
        <v>301.14660000000003</v>
      </c>
      <c r="C892" s="37">
        <f t="shared" si="39"/>
        <v>3.3206418402200121E-3</v>
      </c>
      <c r="D892" s="55">
        <v>4.2128100000000002E-4</v>
      </c>
      <c r="E892" s="37">
        <f t="shared" si="41"/>
        <v>2.1782885211996212E-3</v>
      </c>
      <c r="F892" s="37">
        <f t="shared" si="40"/>
        <v>-6.1292157925379405</v>
      </c>
    </row>
    <row r="893" spans="1:6" x14ac:dyDescent="0.3">
      <c r="A893" s="53">
        <v>3062</v>
      </c>
      <c r="B893" s="54">
        <f>273.16+'[1]Measured values'!H1535</f>
        <v>301.1472</v>
      </c>
      <c r="C893" s="37">
        <f t="shared" si="39"/>
        <v>3.3206352242358553E-3</v>
      </c>
      <c r="D893" s="55">
        <v>4.1989799999999998E-4</v>
      </c>
      <c r="E893" s="37">
        <f t="shared" si="41"/>
        <v>2.1778941908709871E-3</v>
      </c>
      <c r="F893" s="37">
        <f t="shared" si="40"/>
        <v>-6.1293968365187723</v>
      </c>
    </row>
    <row r="894" spans="1:6" x14ac:dyDescent="0.3">
      <c r="A894" s="53">
        <v>3064</v>
      </c>
      <c r="B894" s="54">
        <f>273.16+'[1]Measured values'!H1536</f>
        <v>301.14840000000004</v>
      </c>
      <c r="C894" s="37">
        <f t="shared" si="39"/>
        <v>3.3206219923466299E-3</v>
      </c>
      <c r="D894" s="55">
        <v>4.1561499999999998E-4</v>
      </c>
      <c r="E894" s="37">
        <f t="shared" si="41"/>
        <v>2.1691805845512162E-3</v>
      </c>
      <c r="F894" s="37">
        <f t="shared" si="40"/>
        <v>-6.1334057935485733</v>
      </c>
    </row>
    <row r="895" spans="1:6" x14ac:dyDescent="0.3">
      <c r="A895" s="53">
        <v>3066</v>
      </c>
      <c r="B895" s="54">
        <f>273.16+'[1]Measured values'!H1537</f>
        <v>301.14940000000001</v>
      </c>
      <c r="C895" s="37">
        <f t="shared" si="39"/>
        <v>3.320610965852829E-3</v>
      </c>
      <c r="D895" s="55">
        <v>4.1499800000000003E-4</v>
      </c>
      <c r="E895" s="37">
        <f t="shared" si="41"/>
        <v>2.1773242392442898E-3</v>
      </c>
      <c r="F895" s="37">
        <f t="shared" si="40"/>
        <v>-6.1296585692603545</v>
      </c>
    </row>
    <row r="896" spans="1:6" x14ac:dyDescent="0.3">
      <c r="A896" s="53">
        <v>3068</v>
      </c>
      <c r="B896" s="54">
        <f>273.16+'[1]Measured values'!H1538</f>
        <v>301.15020000000004</v>
      </c>
      <c r="C896" s="37">
        <f t="shared" si="39"/>
        <v>3.3206021447105129E-3</v>
      </c>
      <c r="D896" s="55">
        <v>4.1958000000000002E-4</v>
      </c>
      <c r="E896" s="37">
        <f t="shared" si="41"/>
        <v>2.2106427818757626E-3</v>
      </c>
      <c r="F896" s="37">
        <f t="shared" si="40"/>
        <v>-6.1144719542140873</v>
      </c>
    </row>
    <row r="897" spans="1:6" x14ac:dyDescent="0.3">
      <c r="A897" s="53">
        <v>3070</v>
      </c>
      <c r="B897" s="54">
        <f>273.16+'[1]Measured values'!H1539</f>
        <v>301.15100000000001</v>
      </c>
      <c r="C897" s="37">
        <f t="shared" si="39"/>
        <v>3.3205933236150633E-3</v>
      </c>
      <c r="D897" s="55">
        <v>4.2126300000000001E-4</v>
      </c>
      <c r="E897" s="37">
        <f t="shared" si="41"/>
        <v>2.2289047619045098E-3</v>
      </c>
      <c r="F897" s="37">
        <f t="shared" si="40"/>
        <v>-6.1062449523173727</v>
      </c>
    </row>
    <row r="898" spans="1:6" x14ac:dyDescent="0.3">
      <c r="A898" s="53">
        <v>3072</v>
      </c>
      <c r="B898" s="54">
        <f>273.16+'[1]Measured values'!H1540</f>
        <v>301.15200000000004</v>
      </c>
      <c r="C898" s="37">
        <f t="shared" si="39"/>
        <v>3.3205822973116561E-3</v>
      </c>
      <c r="D898" s="55">
        <v>4.2193599999999998E-4</v>
      </c>
      <c r="E898" s="37">
        <f t="shared" si="41"/>
        <v>2.2443404255320558E-3</v>
      </c>
      <c r="F898" s="37">
        <f t="shared" si="40"/>
        <v>-6.099343598045138</v>
      </c>
    </row>
    <row r="899" spans="1:6" x14ac:dyDescent="0.3">
      <c r="A899" s="53">
        <v>3074</v>
      </c>
      <c r="B899" s="54">
        <f>273.16+'[1]Measured values'!H1541</f>
        <v>301.1524</v>
      </c>
      <c r="C899" s="37">
        <f t="shared" si="39"/>
        <v>3.3205778868107974E-3</v>
      </c>
      <c r="D899" s="55">
        <v>4.2571299999999998E-4</v>
      </c>
      <c r="E899" s="37">
        <f t="shared" si="41"/>
        <v>2.2692590618333046E-3</v>
      </c>
      <c r="F899" s="37">
        <f t="shared" si="40"/>
        <v>-6.0883019052490823</v>
      </c>
    </row>
    <row r="900" spans="1:6" x14ac:dyDescent="0.3">
      <c r="A900" s="53">
        <v>3076</v>
      </c>
      <c r="B900" s="54">
        <f>273.16+'[1]Measured values'!H1542</f>
        <v>301.1533</v>
      </c>
      <c r="C900" s="37">
        <f t="shared" si="39"/>
        <v>3.3205679632267019E-3</v>
      </c>
      <c r="D900" s="55">
        <v>4.2266500000000002E-4</v>
      </c>
      <c r="E900" s="37">
        <f t="shared" si="41"/>
        <v>2.2638725227634251E-3</v>
      </c>
      <c r="F900" s="37">
        <f t="shared" si="40"/>
        <v>-6.0906784264263543</v>
      </c>
    </row>
    <row r="901" spans="1:6" x14ac:dyDescent="0.3">
      <c r="A901" s="53">
        <v>3078</v>
      </c>
      <c r="B901" s="54">
        <f>273.16+'[1]Measured values'!H1543</f>
        <v>301.15430000000003</v>
      </c>
      <c r="C901" s="37">
        <f t="shared" si="39"/>
        <v>3.3205569370917164E-3</v>
      </c>
      <c r="D901" s="55">
        <v>4.2105700000000002E-4</v>
      </c>
      <c r="E901" s="37">
        <f t="shared" si="41"/>
        <v>2.2674044157243219E-3</v>
      </c>
      <c r="F901" s="37">
        <f t="shared" si="40"/>
        <v>-6.0891195308990689</v>
      </c>
    </row>
    <row r="902" spans="1:6" x14ac:dyDescent="0.3">
      <c r="A902" s="53">
        <v>3080</v>
      </c>
      <c r="B902" s="54">
        <f>273.16+'[1]Measured values'!H1544</f>
        <v>301.1549</v>
      </c>
      <c r="C902" s="37">
        <f t="shared" si="39"/>
        <v>3.3205503214458741E-3</v>
      </c>
      <c r="D902" s="55">
        <v>4.2090699999999999E-4</v>
      </c>
      <c r="E902" s="37">
        <f t="shared" si="41"/>
        <v>2.2739438141540932E-3</v>
      </c>
      <c r="F902" s="37">
        <f t="shared" si="40"/>
        <v>-6.0862395918947936</v>
      </c>
    </row>
    <row r="903" spans="1:6" x14ac:dyDescent="0.3">
      <c r="A903" s="53">
        <v>3082</v>
      </c>
      <c r="B903" s="54">
        <f>273.16+'[1]Measured values'!H1545</f>
        <v>301.15590000000003</v>
      </c>
      <c r="C903" s="37">
        <f t="shared" si="39"/>
        <v>3.3205392954280487E-3</v>
      </c>
      <c r="D903" s="55">
        <v>4.2006600000000003E-4</v>
      </c>
      <c r="E903" s="37">
        <f t="shared" si="41"/>
        <v>2.2817273221075402E-3</v>
      </c>
      <c r="F903" s="37">
        <f t="shared" si="40"/>
        <v>-6.0828225254322623</v>
      </c>
    </row>
    <row r="904" spans="1:6" x14ac:dyDescent="0.3">
      <c r="A904" s="53">
        <v>3084</v>
      </c>
      <c r="B904" s="54">
        <f>273.16+'[1]Measured values'!H1546</f>
        <v>301.15650000000005</v>
      </c>
      <c r="C904" s="37">
        <f t="shared" si="39"/>
        <v>3.3205326798525013E-3</v>
      </c>
      <c r="D904" s="55">
        <v>4.1896300000000001E-4</v>
      </c>
      <c r="E904" s="37">
        <f t="shared" si="41"/>
        <v>2.2831771117168588E-3</v>
      </c>
      <c r="F904" s="37">
        <f t="shared" si="40"/>
        <v>-6.0821873359429395</v>
      </c>
    </row>
    <row r="905" spans="1:6" x14ac:dyDescent="0.3">
      <c r="A905" s="53">
        <v>3086</v>
      </c>
      <c r="B905" s="54">
        <f>273.16+'[1]Measured values'!H1547</f>
        <v>301.15750000000003</v>
      </c>
      <c r="C905" s="37">
        <f t="shared" ref="C905:C968" si="42">1/B905</f>
        <v>3.3205216539518357E-3</v>
      </c>
      <c r="D905" s="55">
        <v>4.17224E-4</v>
      </c>
      <c r="E905" s="37">
        <f t="shared" si="41"/>
        <v>2.286158904109532E-3</v>
      </c>
      <c r="F905" s="37">
        <f t="shared" ref="F905:F968" si="43">LN(E905)</f>
        <v>-6.0808822041664179</v>
      </c>
    </row>
    <row r="906" spans="1:6" x14ac:dyDescent="0.3">
      <c r="A906" s="53">
        <v>3088</v>
      </c>
      <c r="B906" s="54">
        <f>273.16+'[1]Measured values'!H1548</f>
        <v>301.15830000000005</v>
      </c>
      <c r="C906" s="37">
        <f t="shared" si="42"/>
        <v>3.3205128332840232E-3</v>
      </c>
      <c r="D906" s="55">
        <v>4.1712999999999999E-4</v>
      </c>
      <c r="E906" s="37">
        <f t="shared" ref="E906:E969" si="44">D906/($B$3-B906)</f>
        <v>2.2957072096865742E-3</v>
      </c>
      <c r="F906" s="37">
        <f t="shared" si="43"/>
        <v>-6.0767143305699403</v>
      </c>
    </row>
    <row r="907" spans="1:6" x14ac:dyDescent="0.3">
      <c r="A907" s="53">
        <v>3090</v>
      </c>
      <c r="B907" s="54">
        <f>273.16+'[1]Measured values'!H1549</f>
        <v>301.15950000000004</v>
      </c>
      <c r="C907" s="37">
        <f t="shared" si="42"/>
        <v>3.3204996023701722E-3</v>
      </c>
      <c r="D907" s="55">
        <v>4.1436199999999999E-4</v>
      </c>
      <c r="E907" s="37">
        <f t="shared" si="44"/>
        <v>2.2956343490305345E-3</v>
      </c>
      <c r="F907" s="37">
        <f t="shared" si="43"/>
        <v>-6.0767460688560666</v>
      </c>
    </row>
    <row r="908" spans="1:6" x14ac:dyDescent="0.3">
      <c r="A908" s="53">
        <v>3092</v>
      </c>
      <c r="B908" s="54">
        <f>273.16+'[1]Measured values'!H1550</f>
        <v>301.15990000000005</v>
      </c>
      <c r="C908" s="37">
        <f t="shared" si="42"/>
        <v>3.3204951920889859E-3</v>
      </c>
      <c r="D908" s="55">
        <v>4.16962E-4</v>
      </c>
      <c r="E908" s="37">
        <f t="shared" si="44"/>
        <v>2.3151693503611456E-3</v>
      </c>
      <c r="F908" s="37">
        <f t="shared" si="43"/>
        <v>-6.0682724406157922</v>
      </c>
    </row>
    <row r="909" spans="1:6" x14ac:dyDescent="0.3">
      <c r="A909" s="53">
        <v>3094</v>
      </c>
      <c r="B909" s="54">
        <f>273.16+'[1]Measured values'!H1551</f>
        <v>301.16070000000002</v>
      </c>
      <c r="C909" s="37">
        <f t="shared" si="42"/>
        <v>3.3204863715617606E-3</v>
      </c>
      <c r="D909" s="55">
        <v>4.1490500000000003E-4</v>
      </c>
      <c r="E909" s="37">
        <f t="shared" si="44"/>
        <v>2.3140267707750821E-3</v>
      </c>
      <c r="F909" s="37">
        <f t="shared" si="43"/>
        <v>-6.0687660812304332</v>
      </c>
    </row>
    <row r="910" spans="1:6" x14ac:dyDescent="0.3">
      <c r="A910" s="53">
        <v>3096</v>
      </c>
      <c r="B910" s="54">
        <f>273.16+'[1]Measured values'!H1552</f>
        <v>301.16150000000005</v>
      </c>
      <c r="C910" s="37">
        <f t="shared" si="42"/>
        <v>3.3204775510813959E-3</v>
      </c>
      <c r="D910" s="55">
        <v>4.1217499999999998E-4</v>
      </c>
      <c r="E910" s="37">
        <f t="shared" si="44"/>
        <v>2.3091036414567708E-3</v>
      </c>
      <c r="F910" s="37">
        <f t="shared" si="43"/>
        <v>-6.0708958637545072</v>
      </c>
    </row>
    <row r="911" spans="1:6" x14ac:dyDescent="0.3">
      <c r="A911" s="53">
        <v>3098</v>
      </c>
      <c r="B911" s="54">
        <f>273.16+'[1]Measured values'!H1553</f>
        <v>301.16230000000002</v>
      </c>
      <c r="C911" s="37">
        <f t="shared" si="42"/>
        <v>3.3204687306478929E-3</v>
      </c>
      <c r="D911" s="55">
        <v>4.0678900000000001E-4</v>
      </c>
      <c r="E911" s="37">
        <f t="shared" si="44"/>
        <v>2.2891896454696904E-3</v>
      </c>
      <c r="F911" s="37">
        <f t="shared" si="43"/>
        <v>-6.0795573906486728</v>
      </c>
    </row>
    <row r="912" spans="1:6" x14ac:dyDescent="0.3">
      <c r="A912" s="53">
        <v>3100</v>
      </c>
      <c r="B912" s="54">
        <f>273.16+'[1]Measured values'!H1554</f>
        <v>301.16290000000004</v>
      </c>
      <c r="C912" s="37">
        <f t="shared" si="42"/>
        <v>3.3204621153535177E-3</v>
      </c>
      <c r="D912" s="55">
        <v>4.0499399999999999E-4</v>
      </c>
      <c r="E912" s="37">
        <f t="shared" si="44"/>
        <v>2.2868097120271572E-3</v>
      </c>
      <c r="F912" s="37">
        <f t="shared" si="43"/>
        <v>-6.0805975715889176</v>
      </c>
    </row>
    <row r="913" spans="1:6" x14ac:dyDescent="0.3">
      <c r="A913" s="53">
        <v>3102</v>
      </c>
      <c r="B913" s="54">
        <f>273.16+'[1]Measured values'!H1555</f>
        <v>301.16390000000001</v>
      </c>
      <c r="C913" s="37">
        <f t="shared" si="42"/>
        <v>3.3204510899214677E-3</v>
      </c>
      <c r="D913" s="55">
        <v>4.03442E-4</v>
      </c>
      <c r="E913" s="37">
        <f t="shared" si="44"/>
        <v>2.2909823963654483E-3</v>
      </c>
      <c r="F913" s="37">
        <f t="shared" si="43"/>
        <v>-6.0787745593615794</v>
      </c>
    </row>
    <row r="914" spans="1:6" x14ac:dyDescent="0.3">
      <c r="A914" s="53">
        <v>3104</v>
      </c>
      <c r="B914" s="54">
        <f>273.16+'[1]Measured values'!H1556</f>
        <v>301.16470000000004</v>
      </c>
      <c r="C914" s="37">
        <f t="shared" si="42"/>
        <v>3.320442269628545E-3</v>
      </c>
      <c r="D914" s="55">
        <v>4.0390899999999998E-4</v>
      </c>
      <c r="E914" s="37">
        <f t="shared" si="44"/>
        <v>2.3041015402168645E-3</v>
      </c>
      <c r="F914" s="37">
        <f t="shared" si="43"/>
        <v>-6.0730644658449213</v>
      </c>
    </row>
    <row r="915" spans="1:6" x14ac:dyDescent="0.3">
      <c r="A915" s="53">
        <v>3106</v>
      </c>
      <c r="B915" s="54">
        <f>273.16+'[1]Measured values'!H1557</f>
        <v>301.16550000000001</v>
      </c>
      <c r="C915" s="37">
        <f t="shared" si="42"/>
        <v>3.3204334493824824E-3</v>
      </c>
      <c r="D915" s="55">
        <v>4.0432100000000002E-4</v>
      </c>
      <c r="E915" s="37">
        <f t="shared" si="44"/>
        <v>2.3170257879653084E-3</v>
      </c>
      <c r="F915" s="37">
        <f t="shared" si="43"/>
        <v>-6.0674709036994416</v>
      </c>
    </row>
    <row r="916" spans="1:6" x14ac:dyDescent="0.3">
      <c r="A916" s="53">
        <v>3108</v>
      </c>
      <c r="B916" s="54">
        <f>273.16+'[1]Measured values'!H1558</f>
        <v>301.16630000000004</v>
      </c>
      <c r="C916" s="37">
        <f t="shared" si="42"/>
        <v>3.3204246291832782E-3</v>
      </c>
      <c r="D916" s="55">
        <v>4.0701399999999998E-4</v>
      </c>
      <c r="E916" s="37">
        <f t="shared" si="44"/>
        <v>2.3432009211284276E-3</v>
      </c>
      <c r="F916" s="37">
        <f t="shared" si="43"/>
        <v>-6.0562373693437825</v>
      </c>
    </row>
    <row r="917" spans="1:6" x14ac:dyDescent="0.3">
      <c r="A917" s="53">
        <v>3110</v>
      </c>
      <c r="B917" s="54">
        <f>273.16+'[1]Measured values'!H1559</f>
        <v>301.1671</v>
      </c>
      <c r="C917" s="37">
        <f t="shared" si="42"/>
        <v>3.3204158090309331E-3</v>
      </c>
      <c r="D917" s="55">
        <v>4.0536800000000003E-4</v>
      </c>
      <c r="E917" s="37">
        <f t="shared" si="44"/>
        <v>2.3445228455751125E-3</v>
      </c>
      <c r="F917" s="37">
        <f t="shared" si="43"/>
        <v>-6.0556733751549121</v>
      </c>
    </row>
    <row r="918" spans="1:6" x14ac:dyDescent="0.3">
      <c r="A918" s="53">
        <v>3112</v>
      </c>
      <c r="B918" s="54">
        <f>273.16+'[1]Measured values'!H1560</f>
        <v>301.16810000000004</v>
      </c>
      <c r="C918" s="37">
        <f t="shared" si="42"/>
        <v>3.3204047839063958E-3</v>
      </c>
      <c r="D918" s="55">
        <v>4.0376000000000002E-4</v>
      </c>
      <c r="E918" s="37">
        <f t="shared" si="44"/>
        <v>2.3488074461897311E-3</v>
      </c>
      <c r="F918" s="37">
        <f t="shared" si="43"/>
        <v>-6.0538475493388972</v>
      </c>
    </row>
    <row r="919" spans="1:6" x14ac:dyDescent="0.3">
      <c r="A919" s="53">
        <v>3114</v>
      </c>
      <c r="B919" s="54">
        <f>273.16+'[1]Measured values'!H1561</f>
        <v>301.16880000000003</v>
      </c>
      <c r="C919" s="37">
        <f t="shared" si="42"/>
        <v>3.3203970663627834E-3</v>
      </c>
      <c r="D919" s="55">
        <v>4.0596600000000001E-4</v>
      </c>
      <c r="E919" s="37">
        <f t="shared" si="44"/>
        <v>2.371296728971978E-3</v>
      </c>
      <c r="F919" s="37">
        <f t="shared" si="43"/>
        <v>-6.0443183304371155</v>
      </c>
    </row>
    <row r="920" spans="1:6" x14ac:dyDescent="0.3">
      <c r="A920" s="53">
        <v>3116</v>
      </c>
      <c r="B920" s="54">
        <f>273.16+'[1]Measured values'!H1562</f>
        <v>301.1694</v>
      </c>
      <c r="C920" s="37">
        <f t="shared" si="42"/>
        <v>3.3203904513539558E-3</v>
      </c>
      <c r="D920" s="55">
        <v>4.0370400000000001E-4</v>
      </c>
      <c r="E920" s="37">
        <f t="shared" si="44"/>
        <v>2.3663774912070059E-3</v>
      </c>
      <c r="F920" s="37">
        <f t="shared" si="43"/>
        <v>-6.0463949778823354</v>
      </c>
    </row>
    <row r="921" spans="1:6" x14ac:dyDescent="0.3">
      <c r="A921" s="53">
        <v>3118</v>
      </c>
      <c r="B921" s="54">
        <f>273.16+'[1]Measured values'!H1563</f>
        <v>301.17040000000003</v>
      </c>
      <c r="C921" s="37">
        <f t="shared" si="42"/>
        <v>3.3203794263978129E-3</v>
      </c>
      <c r="D921" s="55">
        <v>4.0142200000000002E-4</v>
      </c>
      <c r="E921" s="37">
        <f t="shared" si="44"/>
        <v>2.3668749999999632E-3</v>
      </c>
      <c r="F921" s="37">
        <f t="shared" si="43"/>
        <v>-6.0461847593082307</v>
      </c>
    </row>
    <row r="922" spans="1:6" x14ac:dyDescent="0.3">
      <c r="A922" s="53">
        <v>3120</v>
      </c>
      <c r="B922" s="54">
        <f>273.16+'[1]Measured values'!H1564</f>
        <v>301.17100000000005</v>
      </c>
      <c r="C922" s="37">
        <f t="shared" si="42"/>
        <v>3.3203728114592703E-3</v>
      </c>
      <c r="D922" s="55">
        <v>3.9925300000000002E-4</v>
      </c>
      <c r="E922" s="37">
        <f t="shared" si="44"/>
        <v>2.3624437869824901E-3</v>
      </c>
      <c r="F922" s="37">
        <f t="shared" si="43"/>
        <v>-6.0480586927493007</v>
      </c>
    </row>
    <row r="923" spans="1:6" x14ac:dyDescent="0.3">
      <c r="A923" s="53">
        <v>3122</v>
      </c>
      <c r="B923" s="54">
        <f>273.16+'[1]Measured values'!H1565</f>
        <v>301.17200000000003</v>
      </c>
      <c r="C923" s="37">
        <f t="shared" si="42"/>
        <v>3.3203617866202698E-3</v>
      </c>
      <c r="D923" s="55">
        <v>3.9699100000000002E-4</v>
      </c>
      <c r="E923" s="37">
        <f t="shared" si="44"/>
        <v>2.3630416666665772E-3</v>
      </c>
      <c r="F923" s="37">
        <f t="shared" si="43"/>
        <v>-6.0478056479804012</v>
      </c>
    </row>
    <row r="924" spans="1:6" x14ac:dyDescent="0.3">
      <c r="A924" s="53">
        <v>3124</v>
      </c>
      <c r="B924" s="54">
        <f>273.16+'[1]Measured values'!H1566</f>
        <v>301.17280000000005</v>
      </c>
      <c r="C924" s="37">
        <f t="shared" si="42"/>
        <v>3.3203529668017822E-3</v>
      </c>
      <c r="D924" s="55">
        <v>3.9708400000000002E-4</v>
      </c>
      <c r="E924" s="37">
        <f t="shared" si="44"/>
        <v>2.3749043062203825E-3</v>
      </c>
      <c r="F924" s="37">
        <f t="shared" si="43"/>
        <v>-6.0427981344250155</v>
      </c>
    </row>
    <row r="925" spans="1:6" x14ac:dyDescent="0.3">
      <c r="A925" s="53">
        <v>3126</v>
      </c>
      <c r="B925" s="54">
        <f>273.16+'[1]Measured values'!H1567</f>
        <v>301.17360000000002</v>
      </c>
      <c r="C925" s="37">
        <f t="shared" si="42"/>
        <v>3.3203441470301513E-3</v>
      </c>
      <c r="D925" s="55">
        <v>4.0168400000000003E-4</v>
      </c>
      <c r="E925" s="37">
        <f t="shared" si="44"/>
        <v>2.4139663461536999E-3</v>
      </c>
      <c r="F925" s="37">
        <f t="shared" si="43"/>
        <v>-6.0264840975167759</v>
      </c>
    </row>
    <row r="926" spans="1:6" x14ac:dyDescent="0.3">
      <c r="A926" s="53">
        <v>3128</v>
      </c>
      <c r="B926" s="54">
        <f>273.16+'[1]Measured values'!H1568</f>
        <v>301.17440000000005</v>
      </c>
      <c r="C926" s="37">
        <f t="shared" si="42"/>
        <v>3.3203353273053749E-3</v>
      </c>
      <c r="D926" s="55">
        <v>4.0198300000000002E-4</v>
      </c>
      <c r="E926" s="37">
        <f t="shared" si="44"/>
        <v>2.4274335748794684E-3</v>
      </c>
      <c r="F926" s="37">
        <f t="shared" si="43"/>
        <v>-6.0209207217655765</v>
      </c>
    </row>
    <row r="927" spans="1:6" x14ac:dyDescent="0.3">
      <c r="A927" s="53">
        <v>3130</v>
      </c>
      <c r="B927" s="54">
        <f>273.16+'[1]Measured values'!H1569</f>
        <v>301.1748</v>
      </c>
      <c r="C927" s="37">
        <f t="shared" si="42"/>
        <v>3.3203309174605579E-3</v>
      </c>
      <c r="D927" s="55">
        <v>4.0254400000000001E-4</v>
      </c>
      <c r="E927" s="37">
        <f t="shared" si="44"/>
        <v>2.436707021791368E-3</v>
      </c>
      <c r="F927" s="37">
        <f t="shared" si="43"/>
        <v>-6.0171077324150168</v>
      </c>
    </row>
    <row r="928" spans="1:6" x14ac:dyDescent="0.3">
      <c r="A928" s="53">
        <v>3132</v>
      </c>
      <c r="B928" s="54">
        <f>273.16+'[1]Measured values'!H1570</f>
        <v>301.17560000000003</v>
      </c>
      <c r="C928" s="37">
        <f t="shared" si="42"/>
        <v>3.3203220978060637E-3</v>
      </c>
      <c r="D928" s="55">
        <v>3.9919700000000001E-4</v>
      </c>
      <c r="E928" s="37">
        <f t="shared" si="44"/>
        <v>2.428205596107048E-3</v>
      </c>
      <c r="F928" s="37">
        <f t="shared" si="43"/>
        <v>-6.0206027322252087</v>
      </c>
    </row>
    <row r="929" spans="1:6" x14ac:dyDescent="0.3">
      <c r="A929" s="53">
        <v>3134</v>
      </c>
      <c r="B929" s="54">
        <f>273.16+'[1]Measured values'!H1571</f>
        <v>301.17660000000001</v>
      </c>
      <c r="C929" s="37">
        <f t="shared" si="42"/>
        <v>3.3203110733038355E-3</v>
      </c>
      <c r="D929" s="55">
        <v>3.9624300000000001E-4</v>
      </c>
      <c r="E929" s="37">
        <f t="shared" si="44"/>
        <v>2.4249877600975604E-3</v>
      </c>
      <c r="F929" s="37">
        <f t="shared" si="43"/>
        <v>-6.0219288019878778</v>
      </c>
    </row>
    <row r="930" spans="1:6" x14ac:dyDescent="0.3">
      <c r="A930" s="53">
        <v>3136</v>
      </c>
      <c r="B930" s="54">
        <f>273.16+'[1]Measured values'!H1572</f>
        <v>301.17720000000003</v>
      </c>
      <c r="C930" s="37">
        <f t="shared" si="42"/>
        <v>3.3203044586376388E-3</v>
      </c>
      <c r="D930" s="55">
        <v>3.9336299999999998E-4</v>
      </c>
      <c r="E930" s="37">
        <f t="shared" si="44"/>
        <v>2.4162346437345801E-3</v>
      </c>
      <c r="F930" s="37">
        <f t="shared" si="43"/>
        <v>-6.0255448828744154</v>
      </c>
    </row>
    <row r="931" spans="1:6" x14ac:dyDescent="0.3">
      <c r="A931" s="53">
        <v>3138</v>
      </c>
      <c r="B931" s="54">
        <f>273.16+'[1]Measured values'!H1573</f>
        <v>301.1782</v>
      </c>
      <c r="C931" s="37">
        <f t="shared" si="42"/>
        <v>3.3202934342525456E-3</v>
      </c>
      <c r="D931" s="55">
        <v>3.9087600000000002E-4</v>
      </c>
      <c r="E931" s="37">
        <f t="shared" si="44"/>
        <v>2.4157972805929082E-3</v>
      </c>
      <c r="F931" s="37">
        <f t="shared" si="43"/>
        <v>-6.0257259094693199</v>
      </c>
    </row>
    <row r="932" spans="1:6" x14ac:dyDescent="0.3">
      <c r="A932" s="53">
        <v>3140</v>
      </c>
      <c r="B932" s="54">
        <f>273.16+'[1]Measured values'!H1574</f>
        <v>301.17880000000002</v>
      </c>
      <c r="C932" s="37">
        <f t="shared" si="42"/>
        <v>3.320286819656629E-3</v>
      </c>
      <c r="D932" s="55">
        <v>3.9096900000000002E-4</v>
      </c>
      <c r="E932" s="37">
        <f t="shared" si="44"/>
        <v>2.4253660049626587E-3</v>
      </c>
      <c r="F932" s="37">
        <f t="shared" si="43"/>
        <v>-6.0217728360999505</v>
      </c>
    </row>
    <row r="933" spans="1:6" x14ac:dyDescent="0.3">
      <c r="A933" s="53">
        <v>3142</v>
      </c>
      <c r="B933" s="54">
        <f>273.16+'[1]Measured values'!H1575</f>
        <v>301.17940000000004</v>
      </c>
      <c r="C933" s="37">
        <f t="shared" si="42"/>
        <v>3.3202802050870672E-3</v>
      </c>
      <c r="D933" s="55">
        <v>3.8919300000000003E-4</v>
      </c>
      <c r="E933" s="37">
        <f t="shared" si="44"/>
        <v>2.4233686176838663E-3</v>
      </c>
      <c r="F933" s="37">
        <f t="shared" si="43"/>
        <v>-6.0225967159561282</v>
      </c>
    </row>
    <row r="934" spans="1:6" x14ac:dyDescent="0.3">
      <c r="A934" s="53">
        <v>3144</v>
      </c>
      <c r="B934" s="54">
        <f>273.16+'[1]Measured values'!H1576</f>
        <v>301.18</v>
      </c>
      <c r="C934" s="37">
        <f t="shared" si="42"/>
        <v>3.3202735905438607E-3</v>
      </c>
      <c r="D934" s="55">
        <v>3.86182E-4</v>
      </c>
      <c r="E934" s="37">
        <f t="shared" si="44"/>
        <v>2.4136374999996226E-3</v>
      </c>
      <c r="F934" s="37">
        <f t="shared" si="43"/>
        <v>-6.0266203332830344</v>
      </c>
    </row>
    <row r="935" spans="1:6" x14ac:dyDescent="0.3">
      <c r="A935" s="53">
        <v>3146</v>
      </c>
      <c r="B935" s="54">
        <f>273.16+'[1]Measured values'!H1577</f>
        <v>301.18120000000005</v>
      </c>
      <c r="C935" s="37">
        <f t="shared" si="42"/>
        <v>3.3202603615365097E-3</v>
      </c>
      <c r="D935" s="55">
        <v>3.8143299999999998E-4</v>
      </c>
      <c r="E935" s="37">
        <f t="shared" si="44"/>
        <v>2.4019710327458162E-3</v>
      </c>
      <c r="F935" s="37">
        <f t="shared" si="43"/>
        <v>-6.0314656150366073</v>
      </c>
    </row>
    <row r="936" spans="1:6" x14ac:dyDescent="0.3">
      <c r="A936" s="53">
        <v>3148</v>
      </c>
      <c r="B936" s="54">
        <f>273.16+'[1]Measured values'!H1578</f>
        <v>301.18180000000001</v>
      </c>
      <c r="C936" s="37">
        <f t="shared" si="42"/>
        <v>3.3202537470723662E-3</v>
      </c>
      <c r="D936" s="55">
        <v>3.8421899999999999E-4</v>
      </c>
      <c r="E936" s="37">
        <f t="shared" si="44"/>
        <v>2.4286915297088893E-3</v>
      </c>
      <c r="F936" s="37">
        <f t="shared" si="43"/>
        <v>-6.0204026317944708</v>
      </c>
    </row>
    <row r="937" spans="1:6" x14ac:dyDescent="0.3">
      <c r="A937" s="53">
        <v>3150</v>
      </c>
      <c r="B937" s="54">
        <f>273.16+'[1]Measured values'!H1579</f>
        <v>301.18260000000004</v>
      </c>
      <c r="C937" s="37">
        <f t="shared" si="42"/>
        <v>3.3202449278278358E-3</v>
      </c>
      <c r="D937" s="55">
        <v>3.8360199999999998E-4</v>
      </c>
      <c r="E937" s="37">
        <f t="shared" si="44"/>
        <v>2.4371156289708438E-3</v>
      </c>
      <c r="F937" s="37">
        <f t="shared" si="43"/>
        <v>-6.0169400582053827</v>
      </c>
    </row>
    <row r="938" spans="1:6" x14ac:dyDescent="0.3">
      <c r="A938" s="53">
        <v>3152</v>
      </c>
      <c r="B938" s="54">
        <f>273.16+'[1]Measured values'!H1580</f>
        <v>301.18360000000001</v>
      </c>
      <c r="C938" s="37">
        <f t="shared" si="42"/>
        <v>3.3202339038380575E-3</v>
      </c>
      <c r="D938" s="55">
        <v>3.8124600000000002E-4</v>
      </c>
      <c r="E938" s="37">
        <f t="shared" si="44"/>
        <v>2.4376342710994451E-3</v>
      </c>
      <c r="F938" s="37">
        <f t="shared" si="43"/>
        <v>-6.0167272710301667</v>
      </c>
    </row>
    <row r="939" spans="1:6" x14ac:dyDescent="0.3">
      <c r="A939" s="53">
        <v>3154</v>
      </c>
      <c r="B939" s="54">
        <f>273.16+'[1]Measured values'!H1581</f>
        <v>301.18420000000003</v>
      </c>
      <c r="C939" s="37">
        <f t="shared" si="42"/>
        <v>3.3202272894793283E-3</v>
      </c>
      <c r="D939" s="55">
        <v>3.8380800000000002E-4</v>
      </c>
      <c r="E939" s="37">
        <f t="shared" si="44"/>
        <v>2.4634659820282532E-3</v>
      </c>
      <c r="F939" s="37">
        <f t="shared" si="43"/>
        <v>-6.0061859848727357</v>
      </c>
    </row>
    <row r="940" spans="1:6" x14ac:dyDescent="0.3">
      <c r="A940" s="53">
        <v>3156</v>
      </c>
      <c r="B940" s="54">
        <f>273.16+'[1]Measured values'!H1582</f>
        <v>301.18490000000003</v>
      </c>
      <c r="C940" s="37">
        <f t="shared" si="42"/>
        <v>3.3202195727607855E-3</v>
      </c>
      <c r="D940" s="55">
        <v>3.8259200000000001E-4</v>
      </c>
      <c r="E940" s="37">
        <f t="shared" si="44"/>
        <v>2.4667440361056674E-3</v>
      </c>
      <c r="F940" s="37">
        <f t="shared" si="43"/>
        <v>-6.004856201943241</v>
      </c>
    </row>
    <row r="941" spans="1:6" x14ac:dyDescent="0.3">
      <c r="A941" s="53">
        <v>3158</v>
      </c>
      <c r="B941" s="54">
        <f>273.16+'[1]Measured values'!H1583</f>
        <v>301.18550000000005</v>
      </c>
      <c r="C941" s="37">
        <f t="shared" si="42"/>
        <v>3.3202129584591553E-3</v>
      </c>
      <c r="D941" s="55">
        <v>3.82068E-4</v>
      </c>
      <c r="E941" s="37">
        <f t="shared" si="44"/>
        <v>2.4729320388351991E-3</v>
      </c>
      <c r="F941" s="37">
        <f t="shared" si="43"/>
        <v>-6.0023507720840419</v>
      </c>
    </row>
    <row r="942" spans="1:6" x14ac:dyDescent="0.3">
      <c r="A942" s="53">
        <v>3160</v>
      </c>
      <c r="B942" s="54">
        <f>273.16+'[1]Measured values'!H1584</f>
        <v>301.18610000000001</v>
      </c>
      <c r="C942" s="37">
        <f t="shared" si="42"/>
        <v>3.320206344183878E-3</v>
      </c>
      <c r="D942" s="55">
        <v>3.80629E-4</v>
      </c>
      <c r="E942" s="37">
        <f t="shared" si="44"/>
        <v>2.4732228719944569E-3</v>
      </c>
      <c r="F942" s="37">
        <f t="shared" si="43"/>
        <v>-6.0022331723869691</v>
      </c>
    </row>
    <row r="943" spans="1:6" x14ac:dyDescent="0.3">
      <c r="A943" s="53">
        <v>3162</v>
      </c>
      <c r="B943" s="54">
        <f>273.16+'[1]Measured values'!H1585</f>
        <v>301.18690000000004</v>
      </c>
      <c r="C943" s="37">
        <f t="shared" si="42"/>
        <v>3.3201975251911683E-3</v>
      </c>
      <c r="D943" s="55">
        <v>3.7840299999999998E-4</v>
      </c>
      <c r="E943" s="37">
        <f t="shared" si="44"/>
        <v>2.471606792945869E-3</v>
      </c>
      <c r="F943" s="37">
        <f t="shared" si="43"/>
        <v>-6.0028868163810527</v>
      </c>
    </row>
    <row r="944" spans="1:6" x14ac:dyDescent="0.3">
      <c r="A944" s="53">
        <v>3164</v>
      </c>
      <c r="B944" s="54">
        <f>273.16+'[1]Measured values'!H1586</f>
        <v>301.18770000000001</v>
      </c>
      <c r="C944" s="37">
        <f t="shared" si="42"/>
        <v>3.3201887062453083E-3</v>
      </c>
      <c r="D944" s="55">
        <v>3.7765500000000002E-4</v>
      </c>
      <c r="E944" s="37">
        <f t="shared" si="44"/>
        <v>2.47967826657871E-3</v>
      </c>
      <c r="F944" s="37">
        <f t="shared" si="43"/>
        <v>-5.9996264584393311</v>
      </c>
    </row>
    <row r="945" spans="1:6" x14ac:dyDescent="0.3">
      <c r="A945" s="53">
        <v>3166</v>
      </c>
      <c r="B945" s="54">
        <f>273.16+'[1]Measured values'!H1587</f>
        <v>301.18830000000003</v>
      </c>
      <c r="C945" s="37">
        <f t="shared" si="42"/>
        <v>3.3201820920666569E-3</v>
      </c>
      <c r="D945" s="55">
        <v>3.7398999999999999E-4</v>
      </c>
      <c r="E945" s="37">
        <f t="shared" si="44"/>
        <v>2.465326301911582E-3</v>
      </c>
      <c r="F945" s="37">
        <f t="shared" si="43"/>
        <v>-6.0054311062475065</v>
      </c>
    </row>
    <row r="946" spans="1:6" x14ac:dyDescent="0.3">
      <c r="A946" s="53">
        <v>3168</v>
      </c>
      <c r="B946" s="54">
        <f>273.16+'[1]Measured values'!H1588</f>
        <v>301.18910000000005</v>
      </c>
      <c r="C946" s="37">
        <f t="shared" si="42"/>
        <v>3.3201732732027812E-3</v>
      </c>
      <c r="D946" s="55">
        <v>3.6914700000000001E-4</v>
      </c>
      <c r="E946" s="37">
        <f t="shared" si="44"/>
        <v>2.4463021868790726E-3</v>
      </c>
      <c r="F946" s="37">
        <f t="shared" si="43"/>
        <v>-6.0131777060613798</v>
      </c>
    </row>
    <row r="947" spans="1:6" x14ac:dyDescent="0.3">
      <c r="A947" s="53">
        <v>3170</v>
      </c>
      <c r="B947" s="54">
        <f>273.16+'[1]Measured values'!H1589</f>
        <v>301.18990000000002</v>
      </c>
      <c r="C947" s="37">
        <f t="shared" si="42"/>
        <v>3.3201644543857543E-3</v>
      </c>
      <c r="D947" s="55">
        <v>3.6802500000000001E-4</v>
      </c>
      <c r="E947" s="37">
        <f t="shared" si="44"/>
        <v>2.451865423051152E-3</v>
      </c>
      <c r="F947" s="37">
        <f t="shared" si="43"/>
        <v>-6.0109061469775362</v>
      </c>
    </row>
    <row r="948" spans="1:6" x14ac:dyDescent="0.3">
      <c r="A948" s="53">
        <v>3172</v>
      </c>
      <c r="B948" s="54">
        <f>273.16+'[1]Measured values'!H1590</f>
        <v>301.1909</v>
      </c>
      <c r="C948" s="37">
        <f t="shared" si="42"/>
        <v>3.3201534309303502E-3</v>
      </c>
      <c r="D948" s="55">
        <v>3.6604299999999998E-4</v>
      </c>
      <c r="E948" s="37">
        <f t="shared" si="44"/>
        <v>2.4550167672697507E-3</v>
      </c>
      <c r="F948" s="37">
        <f t="shared" si="43"/>
        <v>-6.0096216879138638</v>
      </c>
    </row>
    <row r="949" spans="1:6" x14ac:dyDescent="0.3">
      <c r="A949" s="53">
        <v>3174</v>
      </c>
      <c r="B949" s="54">
        <f>273.16+'[1]Measured values'!H1591</f>
        <v>301.19110000000001</v>
      </c>
      <c r="C949" s="37">
        <f t="shared" si="42"/>
        <v>3.3201512262480532E-3</v>
      </c>
      <c r="D949" s="55">
        <v>3.6942799999999999E-4</v>
      </c>
      <c r="E949" s="37">
        <f t="shared" si="44"/>
        <v>2.4810476830082972E-3</v>
      </c>
      <c r="F949" s="37">
        <f t="shared" si="43"/>
        <v>-5.9990743551873917</v>
      </c>
    </row>
    <row r="950" spans="1:6" x14ac:dyDescent="0.3">
      <c r="A950" s="53">
        <v>3176</v>
      </c>
      <c r="B950" s="54">
        <f>273.16+'[1]Measured values'!H1592</f>
        <v>301.19210000000004</v>
      </c>
      <c r="C950" s="37">
        <f t="shared" si="42"/>
        <v>3.3201402028804868E-3</v>
      </c>
      <c r="D950" s="55">
        <v>3.6598700000000002E-4</v>
      </c>
      <c r="E950" s="37">
        <f t="shared" si="44"/>
        <v>2.4745571331982272E-3</v>
      </c>
      <c r="F950" s="37">
        <f t="shared" si="43"/>
        <v>-6.0016938350539784</v>
      </c>
    </row>
    <row r="951" spans="1:6" x14ac:dyDescent="0.3">
      <c r="A951" s="53">
        <v>3178</v>
      </c>
      <c r="B951" s="54">
        <f>273.16+'[1]Measured values'!H1593</f>
        <v>301.19290000000001</v>
      </c>
      <c r="C951" s="37">
        <f t="shared" si="42"/>
        <v>3.3201313842391371E-3</v>
      </c>
      <c r="D951" s="55">
        <v>3.6402299999999999E-4</v>
      </c>
      <c r="E951" s="37">
        <f t="shared" si="44"/>
        <v>2.4746634942212293E-3</v>
      </c>
      <c r="F951" s="37">
        <f t="shared" si="43"/>
        <v>-6.0016508541359608</v>
      </c>
    </row>
    <row r="952" spans="1:6" x14ac:dyDescent="0.3">
      <c r="A952" s="53">
        <v>3180</v>
      </c>
      <c r="B952" s="54">
        <f>273.16+'[1]Measured values'!H1594</f>
        <v>301.19330000000002</v>
      </c>
      <c r="C952" s="37">
        <f t="shared" si="42"/>
        <v>3.3201269749360291E-3</v>
      </c>
      <c r="D952" s="55">
        <v>3.6110599999999998E-4</v>
      </c>
      <c r="E952" s="37">
        <f t="shared" si="44"/>
        <v>2.4615269256985399E-3</v>
      </c>
      <c r="F952" s="37">
        <f t="shared" si="43"/>
        <v>-6.0069734200898965</v>
      </c>
    </row>
    <row r="953" spans="1:6" x14ac:dyDescent="0.3">
      <c r="A953" s="53">
        <v>3182</v>
      </c>
      <c r="B953" s="54">
        <f>273.16+'[1]Measured values'!H1595</f>
        <v>301.19390000000004</v>
      </c>
      <c r="C953" s="37">
        <f t="shared" si="42"/>
        <v>3.3201203610033268E-3</v>
      </c>
      <c r="D953" s="55">
        <v>3.5946099999999999E-4</v>
      </c>
      <c r="E953" s="37">
        <f t="shared" si="44"/>
        <v>2.4603764544834008E-3</v>
      </c>
      <c r="F953" s="37">
        <f t="shared" si="43"/>
        <v>-6.0074409104679987</v>
      </c>
    </row>
    <row r="954" spans="1:6" x14ac:dyDescent="0.3">
      <c r="A954" s="53">
        <v>3184</v>
      </c>
      <c r="B954" s="54">
        <f>273.16+'[1]Measured values'!H1596</f>
        <v>301.19490000000002</v>
      </c>
      <c r="C954" s="37">
        <f t="shared" si="42"/>
        <v>3.3201093378407136E-3</v>
      </c>
      <c r="D954" s="55">
        <v>3.5598299999999998E-4</v>
      </c>
      <c r="E954" s="37">
        <f t="shared" si="44"/>
        <v>2.4533631977943951E-3</v>
      </c>
      <c r="F954" s="37">
        <f t="shared" si="43"/>
        <v>-6.010295461969533</v>
      </c>
    </row>
    <row r="955" spans="1:6" x14ac:dyDescent="0.3">
      <c r="A955" s="53">
        <v>3186</v>
      </c>
      <c r="B955" s="54">
        <f>273.16+'[1]Measured values'!H1597</f>
        <v>301.19550000000004</v>
      </c>
      <c r="C955" s="37">
        <f t="shared" si="42"/>
        <v>3.3201027239782794E-3</v>
      </c>
      <c r="D955" s="55">
        <v>3.5605700000000001E-4</v>
      </c>
      <c r="E955" s="37">
        <f t="shared" si="44"/>
        <v>2.4640622837371327E-3</v>
      </c>
      <c r="F955" s="37">
        <f t="shared" si="43"/>
        <v>-6.0059439561396148</v>
      </c>
    </row>
    <row r="956" spans="1:6" x14ac:dyDescent="0.3">
      <c r="A956" s="53">
        <v>3188</v>
      </c>
      <c r="B956" s="54">
        <f>273.16+'[1]Measured values'!H1598</f>
        <v>301.19570000000004</v>
      </c>
      <c r="C956" s="37">
        <f t="shared" si="42"/>
        <v>3.3201005193633239E-3</v>
      </c>
      <c r="D956" s="55">
        <v>3.58339E-4</v>
      </c>
      <c r="E956" s="37">
        <f t="shared" si="44"/>
        <v>2.4832917532919773E-3</v>
      </c>
      <c r="F956" s="37">
        <f t="shared" si="43"/>
        <v>-5.9981702790397691</v>
      </c>
    </row>
    <row r="957" spans="1:6" x14ac:dyDescent="0.3">
      <c r="A957" s="53">
        <v>3190</v>
      </c>
      <c r="B957" s="54">
        <f>273.16+'[1]Measured values'!H1599</f>
        <v>301.19670000000002</v>
      </c>
      <c r="C957" s="37">
        <f t="shared" si="42"/>
        <v>3.320089496332463E-3</v>
      </c>
      <c r="D957" s="55">
        <v>3.54786E-4</v>
      </c>
      <c r="E957" s="37">
        <f t="shared" si="44"/>
        <v>2.4758269364966758E-3</v>
      </c>
      <c r="F957" s="37">
        <f t="shared" si="43"/>
        <v>-6.0011808230094905</v>
      </c>
    </row>
    <row r="958" spans="1:6" x14ac:dyDescent="0.3">
      <c r="A958" s="53">
        <v>3192</v>
      </c>
      <c r="B958" s="54">
        <f>273.16+'[1]Measured values'!H1600</f>
        <v>301.19710000000003</v>
      </c>
      <c r="C958" s="37">
        <f t="shared" si="42"/>
        <v>3.3200850871406128E-3</v>
      </c>
      <c r="D958" s="55">
        <v>3.5347699999999999E-4</v>
      </c>
      <c r="E958" s="37">
        <f t="shared" si="44"/>
        <v>2.4735969209237684E-3</v>
      </c>
      <c r="F958" s="37">
        <f t="shared" si="43"/>
        <v>-6.0020819443472657</v>
      </c>
    </row>
    <row r="959" spans="1:6" x14ac:dyDescent="0.3">
      <c r="A959" s="53">
        <v>3194</v>
      </c>
      <c r="B959" s="54">
        <f>273.16+'[1]Measured values'!H1601</f>
        <v>301.1979</v>
      </c>
      <c r="C959" s="37">
        <f t="shared" si="42"/>
        <v>3.3200762687920467E-3</v>
      </c>
      <c r="D959" s="55">
        <v>3.4833500000000002E-4</v>
      </c>
      <c r="E959" s="37">
        <f t="shared" si="44"/>
        <v>2.4513370865582845E-3</v>
      </c>
      <c r="F959" s="37">
        <f t="shared" si="43"/>
        <v>-6.0111216536770362</v>
      </c>
    </row>
    <row r="960" spans="1:6" x14ac:dyDescent="0.3">
      <c r="A960" s="53">
        <v>3196</v>
      </c>
      <c r="B960" s="54">
        <f>273.16+'[1]Measured values'!H1602</f>
        <v>301.19870000000003</v>
      </c>
      <c r="C960" s="37">
        <f t="shared" si="42"/>
        <v>3.3200674504903238E-3</v>
      </c>
      <c r="D960" s="55">
        <v>3.4336099999999998E-4</v>
      </c>
      <c r="E960" s="37">
        <f t="shared" si="44"/>
        <v>2.4300141542816511E-3</v>
      </c>
      <c r="F960" s="37">
        <f t="shared" si="43"/>
        <v>-6.0198581968393805</v>
      </c>
    </row>
    <row r="961" spans="1:6" x14ac:dyDescent="0.3">
      <c r="A961" s="53">
        <v>3198</v>
      </c>
      <c r="B961" s="54">
        <f>273.16+'[1]Measured values'!H1603</f>
        <v>301.19930000000005</v>
      </c>
      <c r="C961" s="37">
        <f t="shared" si="42"/>
        <v>3.3200608367947729E-3</v>
      </c>
      <c r="D961" s="55">
        <v>3.4059299999999998E-4</v>
      </c>
      <c r="E961" s="37">
        <f t="shared" si="44"/>
        <v>2.4207036247337992E-3</v>
      </c>
      <c r="F961" s="37">
        <f t="shared" si="43"/>
        <v>-6.0236970270520702</v>
      </c>
    </row>
    <row r="962" spans="1:6" x14ac:dyDescent="0.3">
      <c r="A962" s="53">
        <v>3200</v>
      </c>
      <c r="B962" s="54">
        <f>273.16+'[1]Measured values'!H1604</f>
        <v>301.20010000000002</v>
      </c>
      <c r="C962" s="37">
        <f t="shared" si="42"/>
        <v>3.3200520185750269E-3</v>
      </c>
      <c r="D962" s="55">
        <v>3.3812499999999999E-4</v>
      </c>
      <c r="E962" s="37">
        <f t="shared" si="44"/>
        <v>2.416904932094155E-3</v>
      </c>
      <c r="F962" s="37">
        <f t="shared" si="43"/>
        <v>-6.0252675110529088</v>
      </c>
    </row>
    <row r="963" spans="1:6" x14ac:dyDescent="0.3">
      <c r="A963" s="53">
        <v>3202</v>
      </c>
      <c r="B963" s="54">
        <f>273.16+'[1]Measured values'!H1605</f>
        <v>301.20120000000003</v>
      </c>
      <c r="C963" s="37">
        <f t="shared" si="42"/>
        <v>3.3200398935993611E-3</v>
      </c>
      <c r="D963" s="55">
        <v>3.3603000000000002E-4</v>
      </c>
      <c r="E963" s="37">
        <f t="shared" si="44"/>
        <v>2.4209654178673767E-3</v>
      </c>
      <c r="F963" s="37">
        <f t="shared" si="43"/>
        <v>-6.0235888853631074</v>
      </c>
    </row>
    <row r="964" spans="1:6" x14ac:dyDescent="0.3">
      <c r="A964" s="53">
        <v>3204</v>
      </c>
      <c r="B964" s="54">
        <f>273.16+'[1]Measured values'!H1606</f>
        <v>301.20160000000004</v>
      </c>
      <c r="C964" s="37">
        <f t="shared" si="42"/>
        <v>3.3200354845392584E-3</v>
      </c>
      <c r="D964" s="55">
        <v>3.3789999999999997E-4</v>
      </c>
      <c r="E964" s="37">
        <f t="shared" si="44"/>
        <v>2.4414739884394809E-3</v>
      </c>
      <c r="F964" s="37">
        <f t="shared" si="43"/>
        <v>-6.0151533284453906</v>
      </c>
    </row>
    <row r="965" spans="1:6" x14ac:dyDescent="0.3">
      <c r="A965" s="53">
        <v>3206</v>
      </c>
      <c r="B965" s="54">
        <f>273.16+'[1]Measured values'!H1607</f>
        <v>301.20240000000001</v>
      </c>
      <c r="C965" s="37">
        <f t="shared" si="42"/>
        <v>3.320026666454185E-3</v>
      </c>
      <c r="D965" s="55">
        <v>3.37919E-4</v>
      </c>
      <c r="E965" s="37">
        <f t="shared" si="44"/>
        <v>2.4558066860461479E-3</v>
      </c>
      <c r="F965" s="37">
        <f t="shared" si="43"/>
        <v>-6.0092999826883684</v>
      </c>
    </row>
    <row r="966" spans="1:6" x14ac:dyDescent="0.3">
      <c r="A966" s="53">
        <v>3208</v>
      </c>
      <c r="B966" s="54">
        <f>273.16+'[1]Measured values'!H1608</f>
        <v>301.20300000000003</v>
      </c>
      <c r="C966" s="37">
        <f t="shared" si="42"/>
        <v>3.3200200529211192E-3</v>
      </c>
      <c r="D966" s="55">
        <v>3.4255599999999999E-4</v>
      </c>
      <c r="E966" s="37">
        <f t="shared" si="44"/>
        <v>2.5004087591240791E-3</v>
      </c>
      <c r="F966" s="37">
        <f t="shared" si="43"/>
        <v>-5.9913010568236151</v>
      </c>
    </row>
    <row r="967" spans="1:6" x14ac:dyDescent="0.3">
      <c r="A967" s="53">
        <v>3210</v>
      </c>
      <c r="B967" s="54">
        <f>273.16+'[1]Measured values'!H1609</f>
        <v>301.20360000000005</v>
      </c>
      <c r="C967" s="37">
        <f t="shared" si="42"/>
        <v>3.3200134394144021E-3</v>
      </c>
      <c r="D967" s="55">
        <v>3.4137799999999998E-4</v>
      </c>
      <c r="E967" s="37">
        <f t="shared" si="44"/>
        <v>2.5027712609974246E-3</v>
      </c>
      <c r="F967" s="37">
        <f t="shared" si="43"/>
        <v>-5.9903566566463535</v>
      </c>
    </row>
    <row r="968" spans="1:6" x14ac:dyDescent="0.3">
      <c r="A968" s="53">
        <v>3212</v>
      </c>
      <c r="B968" s="54">
        <f>273.16+'[1]Measured values'!H1610</f>
        <v>301.20440000000002</v>
      </c>
      <c r="C968" s="37">
        <f t="shared" si="42"/>
        <v>3.3200046214464326E-3</v>
      </c>
      <c r="D968" s="55">
        <v>3.4261300000000002E-4</v>
      </c>
      <c r="E968" s="37">
        <f t="shared" si="44"/>
        <v>2.5266445427726599E-3</v>
      </c>
      <c r="F968" s="37">
        <f t="shared" si="43"/>
        <v>-5.9808631241928794</v>
      </c>
    </row>
    <row r="969" spans="1:6" x14ac:dyDescent="0.3">
      <c r="A969" s="53">
        <v>3214</v>
      </c>
      <c r="B969" s="54">
        <f>273.16+'[1]Measured values'!H1611</f>
        <v>301.20460000000003</v>
      </c>
      <c r="C969" s="37">
        <f t="shared" ref="C969:C1032" si="45">1/B969</f>
        <v>3.3200024169617592E-3</v>
      </c>
      <c r="D969" s="55">
        <v>3.4648300000000002E-4</v>
      </c>
      <c r="E969" s="37">
        <f t="shared" si="44"/>
        <v>2.5589586410634368E-3</v>
      </c>
      <c r="F969" s="37">
        <f t="shared" ref="F969:F1032" si="46">LN(E969)</f>
        <v>-5.9681548840830283</v>
      </c>
    </row>
    <row r="970" spans="1:6" x14ac:dyDescent="0.3">
      <c r="A970" s="53">
        <v>3216</v>
      </c>
      <c r="B970" s="54">
        <f>273.16+'[1]Measured values'!H1612</f>
        <v>301.20520000000005</v>
      </c>
      <c r="C970" s="37">
        <f t="shared" si="45"/>
        <v>3.3199958035253037E-3</v>
      </c>
      <c r="D970" s="55">
        <v>3.4287400000000001E-4</v>
      </c>
      <c r="E970" s="37">
        <f t="shared" ref="E970:E1033" si="47">D970/($B$3-B970)</f>
        <v>2.5435756676560834E-3</v>
      </c>
      <c r="F970" s="37">
        <f t="shared" si="46"/>
        <v>-5.9741844447214776</v>
      </c>
    </row>
    <row r="971" spans="1:6" x14ac:dyDescent="0.3">
      <c r="A971" s="53">
        <v>3218</v>
      </c>
      <c r="B971" s="54">
        <f>273.16+'[1]Measured values'!H1613</f>
        <v>301.2056</v>
      </c>
      <c r="C971" s="37">
        <f t="shared" si="45"/>
        <v>3.3199913945823052E-3</v>
      </c>
      <c r="D971" s="55">
        <v>3.3795599999999999E-4</v>
      </c>
      <c r="E971" s="37">
        <f t="shared" si="47"/>
        <v>2.5145535714280508E-3</v>
      </c>
      <c r="F971" s="37">
        <f t="shared" si="46"/>
        <v>-5.9856599975769953</v>
      </c>
    </row>
    <row r="972" spans="1:6" x14ac:dyDescent="0.3">
      <c r="A972" s="53">
        <v>3220</v>
      </c>
      <c r="B972" s="54">
        <f>273.16+'[1]Measured values'!H1614</f>
        <v>301.20660000000004</v>
      </c>
      <c r="C972" s="37">
        <f t="shared" si="45"/>
        <v>3.3199803722760387E-3</v>
      </c>
      <c r="D972" s="55">
        <v>3.34235E-4</v>
      </c>
      <c r="E972" s="37">
        <f t="shared" si="47"/>
        <v>2.5055097451275369E-3</v>
      </c>
      <c r="F972" s="37">
        <f t="shared" si="46"/>
        <v>-5.9892630740779316</v>
      </c>
    </row>
    <row r="973" spans="1:6" x14ac:dyDescent="0.3">
      <c r="A973" s="53">
        <v>3222</v>
      </c>
      <c r="B973" s="54">
        <f>273.16+'[1]Measured values'!H1615</f>
        <v>301.20700000000005</v>
      </c>
      <c r="C973" s="37">
        <f t="shared" si="45"/>
        <v>3.3199759633740244E-3</v>
      </c>
      <c r="D973" s="55">
        <v>3.3391699999999998E-4</v>
      </c>
      <c r="E973" s="37">
        <f t="shared" si="47"/>
        <v>2.5106541353386975E-3</v>
      </c>
      <c r="F973" s="37">
        <f t="shared" si="46"/>
        <v>-5.9872119481030479</v>
      </c>
    </row>
    <row r="974" spans="1:6" x14ac:dyDescent="0.3">
      <c r="A974" s="53">
        <v>3224</v>
      </c>
      <c r="B974" s="54">
        <f>273.16+'[1]Measured values'!H1616</f>
        <v>301.20760000000001</v>
      </c>
      <c r="C974" s="37">
        <f t="shared" si="45"/>
        <v>3.3199693500429602E-3</v>
      </c>
      <c r="D974" s="55">
        <v>3.2630700000000002E-4</v>
      </c>
      <c r="E974" s="37">
        <f t="shared" si="47"/>
        <v>2.4645543806643124E-3</v>
      </c>
      <c r="F974" s="37">
        <f t="shared" si="46"/>
        <v>-6.0057442664650784</v>
      </c>
    </row>
    <row r="975" spans="1:6" x14ac:dyDescent="0.3">
      <c r="A975" s="53">
        <v>3226</v>
      </c>
      <c r="B975" s="54">
        <f>273.16+'[1]Measured values'!H1617</f>
        <v>301.20840000000004</v>
      </c>
      <c r="C975" s="37">
        <f t="shared" si="45"/>
        <v>3.3199605323091914E-3</v>
      </c>
      <c r="D975" s="55">
        <v>3.2191199999999999E-4</v>
      </c>
      <c r="E975" s="37">
        <f t="shared" si="47"/>
        <v>2.4461398176293331E-3</v>
      </c>
      <c r="F975" s="37">
        <f t="shared" si="46"/>
        <v>-6.013244081605392</v>
      </c>
    </row>
    <row r="976" spans="1:6" x14ac:dyDescent="0.3">
      <c r="A976" s="53">
        <v>3228</v>
      </c>
      <c r="B976" s="54">
        <f>273.16+'[1]Measured values'!H1618</f>
        <v>301.209</v>
      </c>
      <c r="C976" s="37">
        <f t="shared" si="45"/>
        <v>3.3199539190396036E-3</v>
      </c>
      <c r="D976" s="55">
        <v>3.1652699999999999E-4</v>
      </c>
      <c r="E976" s="37">
        <f t="shared" si="47"/>
        <v>2.4162366412208455E-3</v>
      </c>
      <c r="F976" s="37">
        <f t="shared" si="46"/>
        <v>-6.0255440561809301</v>
      </c>
    </row>
    <row r="977" spans="1:6" x14ac:dyDescent="0.3">
      <c r="A977" s="53">
        <v>3230</v>
      </c>
      <c r="B977" s="54">
        <f>273.16+'[1]Measured values'!H1619</f>
        <v>301.21000000000004</v>
      </c>
      <c r="C977" s="37">
        <f t="shared" si="45"/>
        <v>3.3199428969821715E-3</v>
      </c>
      <c r="D977" s="55">
        <v>3.1196400000000002E-4</v>
      </c>
      <c r="E977" s="37">
        <f t="shared" si="47"/>
        <v>2.3997230769231609E-3</v>
      </c>
      <c r="F977" s="37">
        <f t="shared" si="46"/>
        <v>-6.0324019329009033</v>
      </c>
    </row>
    <row r="978" spans="1:6" x14ac:dyDescent="0.3">
      <c r="A978" s="53">
        <v>3232</v>
      </c>
      <c r="B978" s="54">
        <f>273.16+'[1]Measured values'!H1620</f>
        <v>301.21020000000004</v>
      </c>
      <c r="C978" s="37">
        <f t="shared" si="45"/>
        <v>3.3199406925794673E-3</v>
      </c>
      <c r="D978" s="55">
        <v>3.1282400000000001E-4</v>
      </c>
      <c r="E978" s="37">
        <f t="shared" si="47"/>
        <v>2.4100462249616872E-3</v>
      </c>
      <c r="F978" s="37">
        <f t="shared" si="46"/>
        <v>-6.0281093511814889</v>
      </c>
    </row>
    <row r="979" spans="1:6" x14ac:dyDescent="0.3">
      <c r="A979" s="53">
        <v>3234</v>
      </c>
      <c r="B979" s="54">
        <f>273.16+'[1]Measured values'!H1621</f>
        <v>301.21100000000001</v>
      </c>
      <c r="C979" s="37">
        <f t="shared" si="45"/>
        <v>3.3199318749979247E-3</v>
      </c>
      <c r="D979" s="55">
        <v>3.0833599999999998E-4</v>
      </c>
      <c r="E979" s="37">
        <f t="shared" si="47"/>
        <v>2.3902015503872429E-3</v>
      </c>
      <c r="F979" s="37">
        <f t="shared" si="46"/>
        <v>-6.0363775858883928</v>
      </c>
    </row>
    <row r="980" spans="1:6" x14ac:dyDescent="0.3">
      <c r="A980" s="53">
        <v>3236</v>
      </c>
      <c r="B980" s="54">
        <f>273.16+'[1]Measured values'!H1622</f>
        <v>301.21120000000002</v>
      </c>
      <c r="C980" s="37">
        <f t="shared" si="45"/>
        <v>3.3199296706098577E-3</v>
      </c>
      <c r="D980" s="55">
        <v>3.0740100000000001E-4</v>
      </c>
      <c r="E980" s="37">
        <f t="shared" si="47"/>
        <v>2.3866537267078435E-3</v>
      </c>
      <c r="F980" s="37">
        <f t="shared" si="46"/>
        <v>-6.0378630084628471</v>
      </c>
    </row>
    <row r="981" spans="1:6" x14ac:dyDescent="0.3">
      <c r="A981" s="53">
        <v>3238</v>
      </c>
      <c r="B981" s="54">
        <f>273.16+'[1]Measured values'!H1623</f>
        <v>301.21200000000005</v>
      </c>
      <c r="C981" s="37">
        <f t="shared" si="45"/>
        <v>3.3199208530868621E-3</v>
      </c>
      <c r="D981" s="55">
        <v>3.0611100000000002E-4</v>
      </c>
      <c r="E981" s="37">
        <f t="shared" si="47"/>
        <v>2.3914921875002634E-3</v>
      </c>
      <c r="F981" s="37">
        <f t="shared" si="46"/>
        <v>-6.0358377616273211</v>
      </c>
    </row>
    <row r="982" spans="1:6" x14ac:dyDescent="0.3">
      <c r="A982" s="53">
        <v>3240</v>
      </c>
      <c r="B982" s="54">
        <f>273.16+'[1]Measured values'!H1624</f>
        <v>301.21260000000001</v>
      </c>
      <c r="C982" s="37">
        <f t="shared" si="45"/>
        <v>3.3199142399753527E-3</v>
      </c>
      <c r="D982" s="55">
        <v>3.04877E-4</v>
      </c>
      <c r="E982" s="37">
        <f t="shared" si="47"/>
        <v>2.3930690737829306E-3</v>
      </c>
      <c r="F982" s="37">
        <f t="shared" si="46"/>
        <v>-6.035178605540211</v>
      </c>
    </row>
    <row r="983" spans="1:6" x14ac:dyDescent="0.3">
      <c r="A983" s="53">
        <v>3242</v>
      </c>
      <c r="B983" s="54">
        <f>273.16+'[1]Measured values'!H1625</f>
        <v>301.21340000000004</v>
      </c>
      <c r="C983" s="37">
        <f t="shared" si="45"/>
        <v>3.3199054225343224E-3</v>
      </c>
      <c r="D983" s="55">
        <v>3.0571800000000002E-4</v>
      </c>
      <c r="E983" s="37">
        <f t="shared" si="47"/>
        <v>2.4148341232228202E-3</v>
      </c>
      <c r="F983" s="37">
        <f t="shared" si="46"/>
        <v>-6.0261246802726944</v>
      </c>
    </row>
    <row r="984" spans="1:6" x14ac:dyDescent="0.3">
      <c r="A984" s="53">
        <v>3244</v>
      </c>
      <c r="B984" s="54">
        <f>273.16+'[1]Measured values'!H1626</f>
        <v>301.214</v>
      </c>
      <c r="C984" s="37">
        <f t="shared" si="45"/>
        <v>3.3198988094842868E-3</v>
      </c>
      <c r="D984" s="55">
        <v>3.0841100000000003E-4</v>
      </c>
      <c r="E984" s="37">
        <f t="shared" si="47"/>
        <v>2.4477063492057047E-3</v>
      </c>
      <c r="F984" s="37">
        <f t="shared" si="46"/>
        <v>-6.0126038769171073</v>
      </c>
    </row>
    <row r="985" spans="1:6" x14ac:dyDescent="0.3">
      <c r="A985" s="53">
        <v>3246</v>
      </c>
      <c r="B985" s="54">
        <f>273.16+'[1]Measured values'!H1627</f>
        <v>301.21460000000002</v>
      </c>
      <c r="C985" s="37">
        <f t="shared" si="45"/>
        <v>3.3198921964605961E-3</v>
      </c>
      <c r="D985" s="55">
        <v>3.10823E-4</v>
      </c>
      <c r="E985" s="37">
        <f t="shared" si="47"/>
        <v>2.4786523125994186E-3</v>
      </c>
      <c r="F985" s="37">
        <f t="shared" si="46"/>
        <v>-6.0000402888516238</v>
      </c>
    </row>
    <row r="986" spans="1:6" x14ac:dyDescent="0.3">
      <c r="A986" s="53">
        <v>3248</v>
      </c>
      <c r="B986" s="54">
        <f>273.16+'[1]Measured values'!H1628</f>
        <v>301.21520000000004</v>
      </c>
      <c r="C986" s="37">
        <f t="shared" si="45"/>
        <v>3.3198855834632511E-3</v>
      </c>
      <c r="D986" s="55">
        <v>3.1512400000000001E-4</v>
      </c>
      <c r="E986" s="37">
        <f t="shared" si="47"/>
        <v>2.5250320512821859E-3</v>
      </c>
      <c r="F986" s="37">
        <f t="shared" si="46"/>
        <v>-5.9815015227582737</v>
      </c>
    </row>
    <row r="987" spans="1:6" x14ac:dyDescent="0.3">
      <c r="A987" s="53">
        <v>3250</v>
      </c>
      <c r="B987" s="54">
        <f>273.16+'[1]Measured values'!H1629</f>
        <v>301.21600000000001</v>
      </c>
      <c r="C987" s="37">
        <f t="shared" si="45"/>
        <v>3.3198767661744397E-3</v>
      </c>
      <c r="D987" s="55">
        <v>3.1529300000000002E-4</v>
      </c>
      <c r="E987" s="37">
        <f t="shared" si="47"/>
        <v>2.542685483870483E-3</v>
      </c>
      <c r="F987" s="37">
        <f t="shared" si="46"/>
        <v>-5.974534479361135</v>
      </c>
    </row>
    <row r="988" spans="1:6" x14ac:dyDescent="0.3">
      <c r="A988" s="53">
        <v>3252</v>
      </c>
      <c r="B988" s="54">
        <f>273.16+'[1]Measured values'!H1630</f>
        <v>301.2167</v>
      </c>
      <c r="C988" s="37">
        <f t="shared" si="45"/>
        <v>3.3198690510851492E-3</v>
      </c>
      <c r="D988" s="55">
        <v>3.16714E-4</v>
      </c>
      <c r="E988" s="37">
        <f t="shared" si="47"/>
        <v>2.5686455798858551E-3</v>
      </c>
      <c r="F988" s="37">
        <f t="shared" si="46"/>
        <v>-5.9643765307120606</v>
      </c>
    </row>
    <row r="989" spans="1:6" x14ac:dyDescent="0.3">
      <c r="A989" s="53">
        <v>3254</v>
      </c>
      <c r="B989" s="54">
        <f>273.16+'[1]Measured values'!H1631</f>
        <v>301.21730000000002</v>
      </c>
      <c r="C989" s="37">
        <f t="shared" si="45"/>
        <v>3.3198624381800112E-3</v>
      </c>
      <c r="D989" s="55">
        <v>3.1517999999999997E-4</v>
      </c>
      <c r="E989" s="37">
        <f t="shared" si="47"/>
        <v>2.5687041564790309E-3</v>
      </c>
      <c r="F989" s="37">
        <f t="shared" si="46"/>
        <v>-5.9643537265051503</v>
      </c>
    </row>
    <row r="990" spans="1:6" x14ac:dyDescent="0.3">
      <c r="A990" s="53">
        <v>3256</v>
      </c>
      <c r="B990" s="54">
        <f>273.16+'[1]Measured values'!H1632</f>
        <v>301.21790000000004</v>
      </c>
      <c r="C990" s="37">
        <f t="shared" si="45"/>
        <v>3.3198558253012185E-3</v>
      </c>
      <c r="D990" s="55">
        <v>3.17144E-4</v>
      </c>
      <c r="E990" s="37">
        <f t="shared" si="47"/>
        <v>2.5974119574121916E-3</v>
      </c>
      <c r="F990" s="37">
        <f t="shared" si="46"/>
        <v>-5.9532397306905835</v>
      </c>
    </row>
    <row r="991" spans="1:6" x14ac:dyDescent="0.3">
      <c r="A991" s="53">
        <v>3258</v>
      </c>
      <c r="B991" s="54">
        <f>273.16+'[1]Measured values'!H1633</f>
        <v>301.21870000000001</v>
      </c>
      <c r="C991" s="37">
        <f t="shared" si="45"/>
        <v>3.3198470081704755E-3</v>
      </c>
      <c r="D991" s="55">
        <v>3.1643300000000002E-4</v>
      </c>
      <c r="E991" s="37">
        <f t="shared" si="47"/>
        <v>2.6086809563062633E-3</v>
      </c>
      <c r="F991" s="37">
        <f t="shared" si="46"/>
        <v>-5.9489105661209862</v>
      </c>
    </row>
    <row r="992" spans="1:6" x14ac:dyDescent="0.3">
      <c r="A992" s="53">
        <v>3260</v>
      </c>
      <c r="B992" s="54">
        <f>273.16+'[1]Measured values'!H1634</f>
        <v>301.21890000000002</v>
      </c>
      <c r="C992" s="37">
        <f t="shared" si="45"/>
        <v>3.3198448038951073E-3</v>
      </c>
      <c r="D992" s="55">
        <v>3.1693800000000001E-4</v>
      </c>
      <c r="E992" s="37">
        <f t="shared" si="47"/>
        <v>2.6171593724192148E-3</v>
      </c>
      <c r="F992" s="37">
        <f t="shared" si="46"/>
        <v>-5.9456657583891879</v>
      </c>
    </row>
    <row r="993" spans="1:6" x14ac:dyDescent="0.3">
      <c r="A993" s="53">
        <v>3262</v>
      </c>
      <c r="B993" s="54">
        <f>273.16+'[1]Measured values'!H1635</f>
        <v>301.21970000000005</v>
      </c>
      <c r="C993" s="37">
        <f t="shared" si="45"/>
        <v>3.3198359868229065E-3</v>
      </c>
      <c r="D993" s="55">
        <v>3.1460100000000002E-4</v>
      </c>
      <c r="E993" s="37">
        <f t="shared" si="47"/>
        <v>2.6151371571075345E-3</v>
      </c>
      <c r="F993" s="37">
        <f t="shared" si="46"/>
        <v>-5.9464387327039869</v>
      </c>
    </row>
    <row r="994" spans="1:6" x14ac:dyDescent="0.3">
      <c r="A994" s="53">
        <v>3264</v>
      </c>
      <c r="B994" s="54">
        <f>273.16+'[1]Measured values'!H1636</f>
        <v>301.22030000000001</v>
      </c>
      <c r="C994" s="37">
        <f t="shared" si="45"/>
        <v>3.3198293740494913E-3</v>
      </c>
      <c r="D994" s="55">
        <v>3.1433900000000001E-4</v>
      </c>
      <c r="E994" s="37">
        <f t="shared" si="47"/>
        <v>2.626056808687883E-3</v>
      </c>
      <c r="F994" s="37">
        <f t="shared" si="46"/>
        <v>-5.9422718701718233</v>
      </c>
    </row>
    <row r="995" spans="1:6" x14ac:dyDescent="0.3">
      <c r="A995" s="53">
        <v>3266</v>
      </c>
      <c r="B995" s="54">
        <f>273.16+'[1]Measured values'!H1637</f>
        <v>301.22070000000002</v>
      </c>
      <c r="C995" s="37">
        <f t="shared" si="45"/>
        <v>3.319824965548516E-3</v>
      </c>
      <c r="D995" s="55">
        <v>3.1768600000000002E-4</v>
      </c>
      <c r="E995" s="37">
        <f t="shared" si="47"/>
        <v>2.6629170159260195E-3</v>
      </c>
      <c r="F995" s="37">
        <f t="shared" si="46"/>
        <v>-5.9283331345112042</v>
      </c>
    </row>
    <row r="996" spans="1:6" x14ac:dyDescent="0.3">
      <c r="A996" s="53">
        <v>3268</v>
      </c>
      <c r="B996" s="54">
        <f>273.16+'[1]Measured values'!H1638</f>
        <v>301.2217</v>
      </c>
      <c r="C996" s="37">
        <f t="shared" si="45"/>
        <v>3.3198139443473031E-3</v>
      </c>
      <c r="D996" s="55">
        <v>3.1467499999999999E-4</v>
      </c>
      <c r="E996" s="37">
        <f t="shared" si="47"/>
        <v>2.6599746407431207E-3</v>
      </c>
      <c r="F996" s="37">
        <f t="shared" si="46"/>
        <v>-5.9294386897891913</v>
      </c>
    </row>
    <row r="997" spans="1:6" x14ac:dyDescent="0.3">
      <c r="A997" s="53">
        <v>3270</v>
      </c>
      <c r="B997" s="54">
        <f>273.16+'[1]Measured values'!H1639</f>
        <v>301.22190000000001</v>
      </c>
      <c r="C997" s="37">
        <f t="shared" si="45"/>
        <v>3.3198117401158416E-3</v>
      </c>
      <c r="D997" s="55">
        <v>3.1785400000000001E-4</v>
      </c>
      <c r="E997" s="37">
        <f t="shared" si="47"/>
        <v>2.691397121083218E-3</v>
      </c>
      <c r="F997" s="37">
        <f t="shared" si="46"/>
        <v>-5.9176948443299855</v>
      </c>
    </row>
    <row r="998" spans="1:6" x14ac:dyDescent="0.3">
      <c r="A998" s="53">
        <v>3272</v>
      </c>
      <c r="B998" s="54">
        <f>273.16+'[1]Measured values'!H1640</f>
        <v>301.22270000000003</v>
      </c>
      <c r="C998" s="37">
        <f t="shared" si="45"/>
        <v>3.3198029232192655E-3</v>
      </c>
      <c r="D998" s="55">
        <v>3.11852E-4</v>
      </c>
      <c r="E998" s="37">
        <f t="shared" si="47"/>
        <v>2.6585848252344375E-3</v>
      </c>
      <c r="F998" s="37">
        <f t="shared" si="46"/>
        <v>-5.9299613183502551</v>
      </c>
    </row>
    <row r="999" spans="1:6" x14ac:dyDescent="0.3">
      <c r="A999" s="53">
        <v>3274</v>
      </c>
      <c r="B999" s="54">
        <f>273.16+'[1]Measured values'!H1641</f>
        <v>301.22290000000004</v>
      </c>
      <c r="C999" s="37">
        <f t="shared" si="45"/>
        <v>3.3198007190024391E-3</v>
      </c>
      <c r="D999" s="55">
        <v>3.0960800000000001E-4</v>
      </c>
      <c r="E999" s="37">
        <f t="shared" si="47"/>
        <v>2.6439624252776865E-3</v>
      </c>
      <c r="F999" s="37">
        <f t="shared" si="46"/>
        <v>-5.9354765684107411</v>
      </c>
    </row>
    <row r="1000" spans="1:6" x14ac:dyDescent="0.3">
      <c r="A1000" s="53">
        <v>3276</v>
      </c>
      <c r="B1000" s="54">
        <f>273.16+'[1]Measured values'!H1642</f>
        <v>301.22390000000001</v>
      </c>
      <c r="C1000" s="37">
        <f t="shared" si="45"/>
        <v>3.3197896979622133E-3</v>
      </c>
      <c r="D1000" s="55">
        <v>3.0295099999999998E-4</v>
      </c>
      <c r="E1000" s="37">
        <f t="shared" si="47"/>
        <v>2.6093970714897081E-3</v>
      </c>
      <c r="F1000" s="37">
        <f t="shared" si="46"/>
        <v>-5.9486360914258487</v>
      </c>
    </row>
    <row r="1001" spans="1:6" x14ac:dyDescent="0.3">
      <c r="A1001" s="53">
        <v>3278</v>
      </c>
      <c r="B1001" s="54">
        <f>273.16+'[1]Measured values'!H1643</f>
        <v>301.22470000000004</v>
      </c>
      <c r="C1001" s="37">
        <f t="shared" si="45"/>
        <v>3.319780881182718E-3</v>
      </c>
      <c r="D1001" s="55">
        <v>3.0240900000000001E-4</v>
      </c>
      <c r="E1001" s="37">
        <f t="shared" si="47"/>
        <v>2.6228013876845148E-3</v>
      </c>
      <c r="F1001" s="37">
        <f t="shared" si="46"/>
        <v>-5.9435123004898056</v>
      </c>
    </row>
    <row r="1002" spans="1:6" x14ac:dyDescent="0.3">
      <c r="A1002" s="53">
        <v>3280</v>
      </c>
      <c r="B1002" s="54">
        <f>273.16+'[1]Measured values'!H1644</f>
        <v>301.22490000000005</v>
      </c>
      <c r="C1002" s="37">
        <f t="shared" si="45"/>
        <v>3.3197786769951615E-3</v>
      </c>
      <c r="D1002" s="55">
        <v>3.0375500000000001E-4</v>
      </c>
      <c r="E1002" s="37">
        <f t="shared" si="47"/>
        <v>2.6390529973939381E-3</v>
      </c>
      <c r="F1002" s="37">
        <f t="shared" si="46"/>
        <v>-5.9373351392852056</v>
      </c>
    </row>
    <row r="1003" spans="1:6" x14ac:dyDescent="0.3">
      <c r="A1003" s="53">
        <v>3282</v>
      </c>
      <c r="B1003" s="54">
        <f>273.16+'[1]Measured values'!H1645</f>
        <v>301.22570000000002</v>
      </c>
      <c r="C1003" s="37">
        <f t="shared" si="45"/>
        <v>3.3197698602742062E-3</v>
      </c>
      <c r="D1003" s="55">
        <v>3.0031399999999998E-4</v>
      </c>
      <c r="E1003" s="37">
        <f t="shared" si="47"/>
        <v>2.6274190726155947E-3</v>
      </c>
      <c r="F1003" s="37">
        <f t="shared" si="46"/>
        <v>-5.9417532558338033</v>
      </c>
    </row>
    <row r="1004" spans="1:6" x14ac:dyDescent="0.3">
      <c r="A1004" s="53">
        <v>3284</v>
      </c>
      <c r="B1004" s="54">
        <f>273.16+'[1]Measured values'!H1646</f>
        <v>301.22650000000004</v>
      </c>
      <c r="C1004" s="37">
        <f t="shared" si="45"/>
        <v>3.3197610436000811E-3</v>
      </c>
      <c r="D1004" s="55">
        <v>2.9922999999999999E-4</v>
      </c>
      <c r="E1004" s="37">
        <f t="shared" si="47"/>
        <v>2.636387665198523E-3</v>
      </c>
      <c r="F1004" s="37">
        <f t="shared" si="46"/>
        <v>-5.9383456074499223</v>
      </c>
    </row>
    <row r="1005" spans="1:6" x14ac:dyDescent="0.3">
      <c r="A1005" s="53">
        <v>3286</v>
      </c>
      <c r="B1005" s="54">
        <f>273.16+'[1]Measured values'!H1647</f>
        <v>301.2269</v>
      </c>
      <c r="C1005" s="37">
        <f t="shared" si="45"/>
        <v>3.3197566352805808E-3</v>
      </c>
      <c r="D1005" s="55">
        <v>3.0199699999999998E-4</v>
      </c>
      <c r="E1005" s="37">
        <f t="shared" si="47"/>
        <v>2.6701768346588544E-3</v>
      </c>
      <c r="F1005" s="37">
        <f t="shared" si="46"/>
        <v>-5.925610578553794</v>
      </c>
    </row>
    <row r="1006" spans="1:6" x14ac:dyDescent="0.3">
      <c r="A1006" s="53">
        <v>3288</v>
      </c>
      <c r="B1006" s="54">
        <f>273.16+'[1]Measured values'!H1648</f>
        <v>301.22750000000002</v>
      </c>
      <c r="C1006" s="37">
        <f t="shared" si="45"/>
        <v>3.3197500228232812E-3</v>
      </c>
      <c r="D1006" s="55">
        <v>3.0220300000000002E-4</v>
      </c>
      <c r="E1006" s="37">
        <f t="shared" si="47"/>
        <v>2.6862488888886177E-3</v>
      </c>
      <c r="F1006" s="37">
        <f t="shared" si="46"/>
        <v>-5.9196095236368187</v>
      </c>
    </row>
    <row r="1007" spans="1:6" x14ac:dyDescent="0.3">
      <c r="A1007" s="53">
        <v>3290</v>
      </c>
      <c r="B1007" s="54">
        <f>273.16+'[1]Measured values'!H1649</f>
        <v>301.22810000000004</v>
      </c>
      <c r="C1007" s="37">
        <f t="shared" si="45"/>
        <v>3.3197434103923234E-3</v>
      </c>
      <c r="D1007" s="55">
        <v>3.0285700000000002E-4</v>
      </c>
      <c r="E1007" s="37">
        <f t="shared" si="47"/>
        <v>2.706496872207535E-3</v>
      </c>
      <c r="F1007" s="37">
        <f t="shared" si="46"/>
        <v>-5.9121001473874193</v>
      </c>
    </row>
    <row r="1008" spans="1:6" x14ac:dyDescent="0.3">
      <c r="A1008" s="53">
        <v>3292</v>
      </c>
      <c r="B1008" s="54">
        <f>273.16+'[1]Measured values'!H1650</f>
        <v>301.22890000000001</v>
      </c>
      <c r="C1008" s="37">
        <f t="shared" si="45"/>
        <v>3.3197345938586901E-3</v>
      </c>
      <c r="D1008" s="55">
        <v>3.0330599999999999E-4</v>
      </c>
      <c r="E1008" s="37">
        <f t="shared" si="47"/>
        <v>2.7300270026997357E-3</v>
      </c>
      <c r="F1008" s="37">
        <f t="shared" si="46"/>
        <v>-5.9034437787353813</v>
      </c>
    </row>
    <row r="1009" spans="1:6" x14ac:dyDescent="0.3">
      <c r="A1009" s="53">
        <v>3294</v>
      </c>
      <c r="B1009" s="54">
        <f>273.16+'[1]Measured values'!H1651</f>
        <v>301.22930000000002</v>
      </c>
      <c r="C1009" s="37">
        <f t="shared" si="45"/>
        <v>3.319730185609434E-3</v>
      </c>
      <c r="D1009" s="55">
        <v>3.0809300000000001E-4</v>
      </c>
      <c r="E1009" s="37">
        <f t="shared" si="47"/>
        <v>2.7831345980124343E-3</v>
      </c>
      <c r="F1009" s="37">
        <f t="shared" si="46"/>
        <v>-5.8841774332484205</v>
      </c>
    </row>
    <row r="1010" spans="1:6" x14ac:dyDescent="0.3">
      <c r="A1010" s="53">
        <v>3296</v>
      </c>
      <c r="B1010" s="54">
        <f>273.16+'[1]Measured values'!H1652</f>
        <v>301.2303</v>
      </c>
      <c r="C1010" s="37">
        <f t="shared" si="45"/>
        <v>3.3197191650375145E-3</v>
      </c>
      <c r="D1010" s="55">
        <v>3.06223E-4</v>
      </c>
      <c r="E1010" s="37">
        <f t="shared" si="47"/>
        <v>2.7914585232443972E-3</v>
      </c>
      <c r="F1010" s="37">
        <f t="shared" si="46"/>
        <v>-5.8811910515565931</v>
      </c>
    </row>
    <row r="1011" spans="1:6" x14ac:dyDescent="0.3">
      <c r="A1011" s="53">
        <v>3298</v>
      </c>
      <c r="B1011" s="54">
        <f>273.16+'[1]Measured values'!H1653</f>
        <v>301.23050000000001</v>
      </c>
      <c r="C1011" s="37">
        <f t="shared" si="45"/>
        <v>3.3197169609319108E-3</v>
      </c>
      <c r="D1011" s="55">
        <v>3.1058000000000002E-4</v>
      </c>
      <c r="E1011" s="37">
        <f t="shared" si="47"/>
        <v>2.8363470319628108E-3</v>
      </c>
      <c r="F1011" s="37">
        <f t="shared" si="46"/>
        <v>-5.8652383110978823</v>
      </c>
    </row>
    <row r="1012" spans="1:6" x14ac:dyDescent="0.3">
      <c r="A1012" s="53">
        <v>3300</v>
      </c>
      <c r="B1012" s="54">
        <f>273.16+'[1]Measured values'!H1654</f>
        <v>301.23150000000004</v>
      </c>
      <c r="C1012" s="37">
        <f t="shared" si="45"/>
        <v>3.3197059404477948E-3</v>
      </c>
      <c r="D1012" s="55">
        <v>3.1031899999999998E-4</v>
      </c>
      <c r="E1012" s="37">
        <f t="shared" si="47"/>
        <v>2.8600829493089595E-3</v>
      </c>
      <c r="F1012" s="37">
        <f t="shared" si="46"/>
        <v>-5.8569046513160812</v>
      </c>
    </row>
    <row r="1013" spans="1:6" x14ac:dyDescent="0.3">
      <c r="A1013" s="53">
        <v>3302</v>
      </c>
      <c r="B1013" s="54">
        <f>273.16+'[1]Measured values'!H1655</f>
        <v>301.23150000000004</v>
      </c>
      <c r="C1013" s="37">
        <f t="shared" si="45"/>
        <v>3.3197059404477948E-3</v>
      </c>
      <c r="D1013" s="55">
        <v>3.1175799999999998E-4</v>
      </c>
      <c r="E1013" s="37">
        <f t="shared" si="47"/>
        <v>2.8733456221200202E-3</v>
      </c>
      <c r="F1013" s="37">
        <f t="shared" si="46"/>
        <v>-5.8522782061438763</v>
      </c>
    </row>
    <row r="1014" spans="1:6" x14ac:dyDescent="0.3">
      <c r="A1014" s="53">
        <v>3304</v>
      </c>
      <c r="B1014" s="54">
        <f>273.16+'[1]Measured values'!H1656</f>
        <v>301.23240000000004</v>
      </c>
      <c r="C1014" s="37">
        <f t="shared" si="45"/>
        <v>3.3196960220746503E-3</v>
      </c>
      <c r="D1014" s="55">
        <v>3.1101000000000002E-4</v>
      </c>
      <c r="E1014" s="37">
        <f t="shared" si="47"/>
        <v>2.8904275092939274E-3</v>
      </c>
      <c r="F1014" s="37">
        <f t="shared" si="46"/>
        <v>-5.8463508607066048</v>
      </c>
    </row>
    <row r="1015" spans="1:6" x14ac:dyDescent="0.3">
      <c r="A1015" s="53">
        <v>3306</v>
      </c>
      <c r="B1015" s="54">
        <f>273.16+'[1]Measured values'!H1657</f>
        <v>301.2328</v>
      </c>
      <c r="C1015" s="37">
        <f t="shared" si="45"/>
        <v>3.3196916139278327E-3</v>
      </c>
      <c r="D1015" s="55">
        <v>3.0828000000000002E-4</v>
      </c>
      <c r="E1015" s="37">
        <f t="shared" si="47"/>
        <v>2.8757462686557944E-3</v>
      </c>
      <c r="F1015" s="37">
        <f t="shared" si="46"/>
        <v>-5.8514430667093666</v>
      </c>
    </row>
    <row r="1016" spans="1:6" x14ac:dyDescent="0.3">
      <c r="A1016" s="53">
        <v>3308</v>
      </c>
      <c r="B1016" s="54">
        <f>273.16+'[1]Measured values'!H1658</f>
        <v>301.23380000000003</v>
      </c>
      <c r="C1016" s="37">
        <f t="shared" si="45"/>
        <v>3.3196805936120048E-3</v>
      </c>
      <c r="D1016" s="55">
        <v>3.0560599999999999E-4</v>
      </c>
      <c r="E1016" s="37">
        <f t="shared" si="47"/>
        <v>2.8776459510357496E-3</v>
      </c>
      <c r="F1016" s="37">
        <f t="shared" si="46"/>
        <v>-5.8507826971825025</v>
      </c>
    </row>
    <row r="1017" spans="1:6" x14ac:dyDescent="0.3">
      <c r="A1017" s="53">
        <v>3310</v>
      </c>
      <c r="B1017" s="54">
        <f>273.16+'[1]Measured values'!H1659</f>
        <v>301.23440000000005</v>
      </c>
      <c r="C1017" s="37">
        <f t="shared" si="45"/>
        <v>3.3196739814576283E-3</v>
      </c>
      <c r="D1017" s="55">
        <v>3.0261399999999999E-4</v>
      </c>
      <c r="E1017" s="37">
        <f t="shared" si="47"/>
        <v>2.8656628787883873E-3</v>
      </c>
      <c r="F1017" s="37">
        <f t="shared" si="46"/>
        <v>-5.8549555842727994</v>
      </c>
    </row>
    <row r="1018" spans="1:6" x14ac:dyDescent="0.3">
      <c r="A1018" s="53">
        <v>3312</v>
      </c>
      <c r="B1018" s="54">
        <f>273.16+'[1]Measured values'!H1660</f>
        <v>301.23480000000001</v>
      </c>
      <c r="C1018" s="37">
        <f t="shared" si="45"/>
        <v>3.319669573369345E-3</v>
      </c>
      <c r="D1018" s="55">
        <v>3.034E-4</v>
      </c>
      <c r="E1018" s="37">
        <f t="shared" si="47"/>
        <v>2.88403041825027E-3</v>
      </c>
      <c r="F1018" s="37">
        <f t="shared" si="46"/>
        <v>-5.8485665123715505</v>
      </c>
    </row>
    <row r="1019" spans="1:6" x14ac:dyDescent="0.3">
      <c r="A1019" s="53">
        <v>3314</v>
      </c>
      <c r="B1019" s="54">
        <f>273.16+'[1]Measured values'!H1661</f>
        <v>301.23560000000003</v>
      </c>
      <c r="C1019" s="37">
        <f t="shared" si="45"/>
        <v>3.319660757227897E-3</v>
      </c>
      <c r="D1019" s="55">
        <v>3.0416599999999997E-4</v>
      </c>
      <c r="E1019" s="37">
        <f t="shared" si="47"/>
        <v>2.9134674329502393E-3</v>
      </c>
      <c r="F1019" s="37">
        <f t="shared" si="46"/>
        <v>-5.8384113494253462</v>
      </c>
    </row>
    <row r="1020" spans="1:6" x14ac:dyDescent="0.3">
      <c r="A1020" s="53">
        <v>3316</v>
      </c>
      <c r="B1020" s="54">
        <f>273.16+'[1]Measured values'!H1662</f>
        <v>301.23600000000005</v>
      </c>
      <c r="C1020" s="37">
        <f t="shared" si="45"/>
        <v>3.3196563491747328E-3</v>
      </c>
      <c r="D1020" s="55">
        <v>3.0265199999999999E-4</v>
      </c>
      <c r="E1020" s="37">
        <f t="shared" si="47"/>
        <v>2.9101153846158045E-3</v>
      </c>
      <c r="F1020" s="37">
        <f t="shared" si="46"/>
        <v>-5.8395625475140953</v>
      </c>
    </row>
    <row r="1021" spans="1:6" x14ac:dyDescent="0.3">
      <c r="A1021" s="53">
        <v>3318</v>
      </c>
      <c r="B1021" s="54">
        <f>273.16+'[1]Measured values'!H1663</f>
        <v>301.2364</v>
      </c>
      <c r="C1021" s="37">
        <f t="shared" si="45"/>
        <v>3.3196519411332762E-3</v>
      </c>
      <c r="D1021" s="55">
        <v>3.0095000000000002E-4</v>
      </c>
      <c r="E1021" s="37">
        <f t="shared" si="47"/>
        <v>2.9049227799219793E-3</v>
      </c>
      <c r="F1021" s="37">
        <f t="shared" si="46"/>
        <v>-5.8413484708140153</v>
      </c>
    </row>
    <row r="1022" spans="1:6" x14ac:dyDescent="0.3">
      <c r="A1022" s="53">
        <v>3320</v>
      </c>
      <c r="B1022" s="54">
        <f>273.16+'[1]Measured values'!H1664</f>
        <v>301.23740000000004</v>
      </c>
      <c r="C1022" s="37">
        <f t="shared" si="45"/>
        <v>3.3196409210808483E-3</v>
      </c>
      <c r="D1022" s="55">
        <v>2.9928600000000001E-4</v>
      </c>
      <c r="E1022" s="37">
        <f t="shared" si="47"/>
        <v>2.917017543859781E-3</v>
      </c>
      <c r="F1022" s="37">
        <f t="shared" si="46"/>
        <v>-5.8371935737643543</v>
      </c>
    </row>
    <row r="1023" spans="1:6" x14ac:dyDescent="0.3">
      <c r="A1023" s="53">
        <v>3322</v>
      </c>
      <c r="B1023" s="54">
        <f>273.16+'[1]Measured values'!H1665</f>
        <v>301.23760000000004</v>
      </c>
      <c r="C1023" s="37">
        <f t="shared" si="45"/>
        <v>3.3196387170791423E-3</v>
      </c>
      <c r="D1023" s="55">
        <v>3.0012700000000002E-4</v>
      </c>
      <c r="E1023" s="37">
        <f t="shared" si="47"/>
        <v>2.930927734375323E-3</v>
      </c>
      <c r="F1023" s="37">
        <f t="shared" si="46"/>
        <v>-5.8324362731781747</v>
      </c>
    </row>
    <row r="1024" spans="1:6" x14ac:dyDescent="0.3">
      <c r="A1024" s="53">
        <v>3324</v>
      </c>
      <c r="B1024" s="54">
        <f>273.16+'[1]Measured values'!H1666</f>
        <v>301.23860000000002</v>
      </c>
      <c r="C1024" s="37">
        <f t="shared" si="45"/>
        <v>3.3196276971145132E-3</v>
      </c>
      <c r="D1024" s="55">
        <v>2.96724E-4</v>
      </c>
      <c r="E1024" s="37">
        <f t="shared" si="47"/>
        <v>2.9262721893487556E-3</v>
      </c>
      <c r="F1024" s="37">
        <f t="shared" si="46"/>
        <v>-5.8340259563263039</v>
      </c>
    </row>
    <row r="1025" spans="1:6" x14ac:dyDescent="0.3">
      <c r="A1025" s="53">
        <v>3326</v>
      </c>
      <c r="B1025" s="54">
        <f>273.16+'[1]Measured values'!H1667</f>
        <v>301.23880000000003</v>
      </c>
      <c r="C1025" s="37">
        <f t="shared" si="45"/>
        <v>3.3196254931303669E-3</v>
      </c>
      <c r="D1025" s="55">
        <v>2.9743499999999997E-4</v>
      </c>
      <c r="E1025" s="37">
        <f t="shared" si="47"/>
        <v>2.9390810276678173E-3</v>
      </c>
      <c r="F1025" s="37">
        <f t="shared" si="46"/>
        <v>-5.8296583221166802</v>
      </c>
    </row>
    <row r="1026" spans="1:6" x14ac:dyDescent="0.3">
      <c r="A1026" s="53">
        <v>3328</v>
      </c>
      <c r="B1026" s="54">
        <f>273.16+'[1]Measured values'!H1668</f>
        <v>301.23920000000004</v>
      </c>
      <c r="C1026" s="37">
        <f t="shared" si="45"/>
        <v>3.3196210851708539E-3</v>
      </c>
      <c r="D1026" s="55">
        <v>2.9629400000000001E-4</v>
      </c>
      <c r="E1026" s="37">
        <f t="shared" si="47"/>
        <v>2.9394246031748234E-3</v>
      </c>
      <c r="F1026" s="37">
        <f t="shared" si="46"/>
        <v>-5.8295414299917176</v>
      </c>
    </row>
    <row r="1027" spans="1:6" x14ac:dyDescent="0.3">
      <c r="A1027" s="53">
        <v>3330</v>
      </c>
      <c r="B1027" s="54">
        <f>273.16+'[1]Measured values'!H1669</f>
        <v>301.24</v>
      </c>
      <c r="C1027" s="37">
        <f t="shared" si="45"/>
        <v>3.3196122692869473E-3</v>
      </c>
      <c r="D1027" s="55">
        <v>2.9137599999999998E-4</v>
      </c>
      <c r="E1027" s="37">
        <f t="shared" si="47"/>
        <v>2.9137599999993374E-3</v>
      </c>
      <c r="F1027" s="37">
        <f t="shared" si="46"/>
        <v>-5.8383109356169918</v>
      </c>
    </row>
    <row r="1028" spans="1:6" x14ac:dyDescent="0.3">
      <c r="A1028" s="53">
        <v>3332</v>
      </c>
      <c r="B1028" s="54">
        <f>273.16+'[1]Measured values'!H1670</f>
        <v>301.24040000000002</v>
      </c>
      <c r="C1028" s="37">
        <f t="shared" si="45"/>
        <v>3.3196078613625529E-3</v>
      </c>
      <c r="D1028" s="55">
        <v>2.9339500000000001E-4</v>
      </c>
      <c r="E1028" s="37">
        <f t="shared" si="47"/>
        <v>2.9457329317266281E-3</v>
      </c>
      <c r="F1028" s="37">
        <f t="shared" si="46"/>
        <v>-5.8273976195905712</v>
      </c>
    </row>
    <row r="1029" spans="1:6" x14ac:dyDescent="0.3">
      <c r="A1029" s="53">
        <v>3334</v>
      </c>
      <c r="B1029" s="54">
        <f>273.16+'[1]Measured values'!H1671</f>
        <v>301.24100000000004</v>
      </c>
      <c r="C1029" s="37">
        <f t="shared" si="45"/>
        <v>3.3196012494979099E-3</v>
      </c>
      <c r="D1029" s="55">
        <v>2.8963699999999998E-4</v>
      </c>
      <c r="E1029" s="37">
        <f t="shared" si="47"/>
        <v>2.9256262626265713E-3</v>
      </c>
      <c r="F1029" s="37">
        <f t="shared" si="46"/>
        <v>-5.8342467143350456</v>
      </c>
    </row>
    <row r="1030" spans="1:6" x14ac:dyDescent="0.3">
      <c r="A1030" s="53">
        <v>3336</v>
      </c>
      <c r="B1030" s="54">
        <f>273.16+'[1]Measured values'!H1672</f>
        <v>301.2414</v>
      </c>
      <c r="C1030" s="37">
        <f t="shared" si="45"/>
        <v>3.3195968416027811E-3</v>
      </c>
      <c r="D1030" s="55">
        <v>2.9096500000000002E-4</v>
      </c>
      <c r="E1030" s="37">
        <f t="shared" si="47"/>
        <v>2.9509634888428226E-3</v>
      </c>
      <c r="F1030" s="37">
        <f t="shared" si="46"/>
        <v>-5.8256235555672671</v>
      </c>
    </row>
    <row r="1031" spans="1:6" x14ac:dyDescent="0.3">
      <c r="A1031" s="53">
        <v>3338</v>
      </c>
      <c r="B1031" s="54">
        <f>273.16+'[1]Measured values'!H1673</f>
        <v>301.24200000000002</v>
      </c>
      <c r="C1031" s="37">
        <f t="shared" si="45"/>
        <v>3.3195902297820357E-3</v>
      </c>
      <c r="D1031" s="55">
        <v>2.84364E-4</v>
      </c>
      <c r="E1031" s="37">
        <f t="shared" si="47"/>
        <v>2.9016734693873645E-3</v>
      </c>
      <c r="F1031" s="37">
        <f t="shared" si="46"/>
        <v>-5.8424676500144512</v>
      </c>
    </row>
    <row r="1032" spans="1:6" x14ac:dyDescent="0.3">
      <c r="A1032" s="53">
        <v>3340</v>
      </c>
      <c r="B1032" s="54">
        <f>273.16+'[1]Measured values'!H1674</f>
        <v>301.24220000000003</v>
      </c>
      <c r="C1032" s="37">
        <f t="shared" si="45"/>
        <v>3.3195880258476401E-3</v>
      </c>
      <c r="D1032" s="55">
        <v>2.8073600000000002E-4</v>
      </c>
      <c r="E1032" s="37">
        <f t="shared" si="47"/>
        <v>2.8705112474435709E-3</v>
      </c>
      <c r="F1032" s="37">
        <f t="shared" si="46"/>
        <v>-5.853265130077002</v>
      </c>
    </row>
    <row r="1033" spans="1:6" x14ac:dyDescent="0.3">
      <c r="A1033" s="53">
        <v>3342</v>
      </c>
      <c r="B1033" s="54">
        <f>273.16+'[1]Measured values'!H1675</f>
        <v>301.24280000000005</v>
      </c>
      <c r="C1033" s="37">
        <f t="shared" ref="C1033:C1096" si="48">1/B1033</f>
        <v>3.3195814140620119E-3</v>
      </c>
      <c r="D1033" s="55">
        <v>2.7149800000000001E-4</v>
      </c>
      <c r="E1033" s="37">
        <f t="shared" si="47"/>
        <v>2.7931893004119069E-3</v>
      </c>
      <c r="F1033" s="37">
        <f t="shared" ref="F1033:F1096" si="49">LN(E1033)</f>
        <v>-5.8805712175840403</v>
      </c>
    </row>
    <row r="1034" spans="1:6" x14ac:dyDescent="0.3">
      <c r="A1034" s="53">
        <v>3344</v>
      </c>
      <c r="B1034" s="54">
        <f>273.16+'[1]Measured values'!H1676</f>
        <v>301.24340000000001</v>
      </c>
      <c r="C1034" s="37">
        <f t="shared" si="48"/>
        <v>3.3195748023027226E-3</v>
      </c>
      <c r="D1034" s="55">
        <v>2.6783299999999998E-4</v>
      </c>
      <c r="E1034" s="37">
        <f t="shared" ref="E1034:E1097" si="50">D1034/($B$3-B1034)</f>
        <v>2.772598343684624E-3</v>
      </c>
      <c r="F1034" s="37">
        <f t="shared" si="49"/>
        <v>-5.8879703682472417</v>
      </c>
    </row>
    <row r="1035" spans="1:6" x14ac:dyDescent="0.3">
      <c r="A1035" s="53">
        <v>3346</v>
      </c>
      <c r="B1035" s="54">
        <f>273.16+'[1]Measured values'!H1677</f>
        <v>301.24360000000001</v>
      </c>
      <c r="C1035" s="37">
        <f t="shared" si="48"/>
        <v>3.3195725983888123E-3</v>
      </c>
      <c r="D1035" s="55">
        <v>2.6572E-4</v>
      </c>
      <c r="E1035" s="37">
        <f t="shared" si="50"/>
        <v>2.7564315352692258E-3</v>
      </c>
      <c r="F1035" s="37">
        <f t="shared" si="49"/>
        <v>-5.8938183578017718</v>
      </c>
    </row>
    <row r="1036" spans="1:6" x14ac:dyDescent="0.3">
      <c r="A1036" s="53">
        <v>3348</v>
      </c>
      <c r="B1036" s="54">
        <f>273.16+'[1]Measured values'!H1678</f>
        <v>301.24440000000004</v>
      </c>
      <c r="C1036" s="37">
        <f t="shared" si="48"/>
        <v>3.3195637827624345E-3</v>
      </c>
      <c r="D1036" s="55">
        <v>2.5872699999999999E-4</v>
      </c>
      <c r="E1036" s="37">
        <f t="shared" si="50"/>
        <v>2.7063493723852102E-3</v>
      </c>
      <c r="F1036" s="37">
        <f t="shared" si="49"/>
        <v>-5.9121546472995536</v>
      </c>
    </row>
    <row r="1037" spans="1:6" x14ac:dyDescent="0.3">
      <c r="A1037" s="53">
        <v>3350</v>
      </c>
      <c r="B1037" s="54">
        <f>273.16+'[1]Measured values'!H1679</f>
        <v>301.24480000000005</v>
      </c>
      <c r="C1037" s="37">
        <f t="shared" si="48"/>
        <v>3.3195593749668038E-3</v>
      </c>
      <c r="D1037" s="55">
        <v>2.5775400000000001E-4</v>
      </c>
      <c r="E1037" s="37">
        <f t="shared" si="50"/>
        <v>2.7075000000006521E-3</v>
      </c>
      <c r="F1037" s="37">
        <f t="shared" si="49"/>
        <v>-5.9117295790888873</v>
      </c>
    </row>
    <row r="1038" spans="1:6" x14ac:dyDescent="0.3">
      <c r="A1038" s="53">
        <v>3352</v>
      </c>
      <c r="B1038" s="54">
        <f>273.16+'[1]Measured values'!H1680</f>
        <v>301.24560000000002</v>
      </c>
      <c r="C1038" s="37">
        <f t="shared" si="48"/>
        <v>3.3195505594106598E-3</v>
      </c>
      <c r="D1038" s="55">
        <v>2.5421999999999999E-4</v>
      </c>
      <c r="E1038" s="37">
        <f t="shared" si="50"/>
        <v>2.6930084745760609E-3</v>
      </c>
      <c r="F1038" s="37">
        <f t="shared" si="49"/>
        <v>-5.9170963182671477</v>
      </c>
    </row>
    <row r="1039" spans="1:6" x14ac:dyDescent="0.3">
      <c r="A1039" s="53">
        <v>3354</v>
      </c>
      <c r="B1039" s="54">
        <f>273.16+'[1]Measured values'!H1681</f>
        <v>301.24620000000004</v>
      </c>
      <c r="C1039" s="37">
        <f t="shared" si="48"/>
        <v>3.3195439477742786E-3</v>
      </c>
      <c r="D1039" s="55">
        <v>2.5227499999999999E-4</v>
      </c>
      <c r="E1039" s="37">
        <f t="shared" si="50"/>
        <v>2.6894989339022787E-3</v>
      </c>
      <c r="F1039" s="37">
        <f t="shared" si="49"/>
        <v>-5.9184003726435899</v>
      </c>
    </row>
    <row r="1040" spans="1:6" x14ac:dyDescent="0.3">
      <c r="A1040" s="53">
        <v>3356</v>
      </c>
      <c r="B1040" s="54">
        <f>273.16+'[1]Measured values'!H1682</f>
        <v>301.24640000000005</v>
      </c>
      <c r="C1040" s="37">
        <f t="shared" si="48"/>
        <v>3.3195417439013373E-3</v>
      </c>
      <c r="D1040" s="55">
        <v>2.5603399999999998E-4</v>
      </c>
      <c r="E1040" s="37">
        <f t="shared" si="50"/>
        <v>2.7354059829065437E-3</v>
      </c>
      <c r="F1040" s="37">
        <f t="shared" si="49"/>
        <v>-5.9014754143047154</v>
      </c>
    </row>
    <row r="1041" spans="1:6" x14ac:dyDescent="0.3">
      <c r="A1041" s="53">
        <v>3358</v>
      </c>
      <c r="B1041" s="54">
        <f>273.16+'[1]Measured values'!H1683</f>
        <v>301.24680000000001</v>
      </c>
      <c r="C1041" s="37">
        <f t="shared" si="48"/>
        <v>3.3195373361642345E-3</v>
      </c>
      <c r="D1041" s="55">
        <v>2.5317299999999998E-4</v>
      </c>
      <c r="E1041" s="37">
        <f t="shared" si="50"/>
        <v>2.7164484978533668E-3</v>
      </c>
      <c r="F1041" s="37">
        <f t="shared" si="49"/>
        <v>-5.9084299511609366</v>
      </c>
    </row>
    <row r="1042" spans="1:6" x14ac:dyDescent="0.3">
      <c r="A1042" s="53">
        <v>3360</v>
      </c>
      <c r="B1042" s="54">
        <f>273.16+'[1]Measured values'!H1684</f>
        <v>301.24760000000003</v>
      </c>
      <c r="C1042" s="37">
        <f t="shared" si="48"/>
        <v>3.319528520725144E-3</v>
      </c>
      <c r="D1042" s="55">
        <v>2.5420100000000001E-4</v>
      </c>
      <c r="E1042" s="37">
        <f t="shared" si="50"/>
        <v>2.7510930735931386E-3</v>
      </c>
      <c r="F1042" s="37">
        <f t="shared" si="49"/>
        <v>-5.8957569649718291</v>
      </c>
    </row>
    <row r="1043" spans="1:6" x14ac:dyDescent="0.3">
      <c r="A1043" s="53">
        <v>3362</v>
      </c>
      <c r="B1043" s="54">
        <f>273.16+'[1]Measured values'!H1685</f>
        <v>301.24790000000002</v>
      </c>
      <c r="C1043" s="37">
        <f t="shared" si="48"/>
        <v>3.3195252149475561E-3</v>
      </c>
      <c r="D1043" s="55">
        <v>2.5558500000000001E-4</v>
      </c>
      <c r="E1043" s="37">
        <f t="shared" si="50"/>
        <v>2.7750814332242655E-3</v>
      </c>
      <c r="F1043" s="37">
        <f t="shared" si="49"/>
        <v>-5.8870751869082625</v>
      </c>
    </row>
    <row r="1044" spans="1:6" x14ac:dyDescent="0.3">
      <c r="A1044" s="53">
        <v>3364</v>
      </c>
      <c r="B1044" s="54">
        <f>273.16+'[1]Measured values'!H1686</f>
        <v>301.24830000000003</v>
      </c>
      <c r="C1044" s="37">
        <f t="shared" si="48"/>
        <v>3.3195208072543479E-3</v>
      </c>
      <c r="D1044" s="55">
        <v>2.5229400000000002E-4</v>
      </c>
      <c r="E1044" s="37">
        <f t="shared" si="50"/>
        <v>2.7512977099235741E-3</v>
      </c>
      <c r="F1044" s="37">
        <f t="shared" si="49"/>
        <v>-5.8956825840931959</v>
      </c>
    </row>
    <row r="1045" spans="1:6" x14ac:dyDescent="0.3">
      <c r="A1045" s="53">
        <v>3366</v>
      </c>
      <c r="B1045" s="54">
        <f>273.16+'[1]Measured values'!H1687</f>
        <v>301.2491</v>
      </c>
      <c r="C1045" s="37">
        <f t="shared" si="48"/>
        <v>3.3195119919030465E-3</v>
      </c>
      <c r="D1045" s="55">
        <v>2.5130299999999998E-4</v>
      </c>
      <c r="E1045" s="37">
        <f t="shared" si="50"/>
        <v>2.7646094609450819E-3</v>
      </c>
      <c r="F1045" s="37">
        <f t="shared" si="49"/>
        <v>-5.8908558977648449</v>
      </c>
    </row>
    <row r="1046" spans="1:6" x14ac:dyDescent="0.3">
      <c r="A1046" s="53">
        <v>3368</v>
      </c>
      <c r="B1046" s="54">
        <f>273.16+'[1]Measured values'!H1688</f>
        <v>301.2491</v>
      </c>
      <c r="C1046" s="37">
        <f t="shared" si="48"/>
        <v>3.3195119919030465E-3</v>
      </c>
      <c r="D1046" s="55">
        <v>2.5261199999999999E-4</v>
      </c>
      <c r="E1046" s="37">
        <f t="shared" si="50"/>
        <v>2.7790099009890813E-3</v>
      </c>
      <c r="F1046" s="37">
        <f t="shared" si="49"/>
        <v>-5.8856605654396743</v>
      </c>
    </row>
    <row r="1047" spans="1:6" x14ac:dyDescent="0.3">
      <c r="A1047" s="53">
        <v>3370</v>
      </c>
      <c r="B1047" s="54">
        <f>273.16+'[1]Measured values'!H1689</f>
        <v>301.24950000000001</v>
      </c>
      <c r="C1047" s="37">
        <f t="shared" si="48"/>
        <v>3.319507584244953E-3</v>
      </c>
      <c r="D1047" s="55">
        <v>2.49807E-4</v>
      </c>
      <c r="E1047" s="37">
        <f t="shared" si="50"/>
        <v>2.760298342540826E-3</v>
      </c>
      <c r="F1047" s="37">
        <f t="shared" si="49"/>
        <v>-5.8924165099714481</v>
      </c>
    </row>
    <row r="1048" spans="1:6" x14ac:dyDescent="0.3">
      <c r="A1048" s="53">
        <v>3372</v>
      </c>
      <c r="B1048" s="54">
        <f>273.16+'[1]Measured values'!H1690</f>
        <v>301.25030000000004</v>
      </c>
      <c r="C1048" s="37">
        <f t="shared" si="48"/>
        <v>3.319498768963881E-3</v>
      </c>
      <c r="D1048" s="55">
        <v>2.4574900000000002E-4</v>
      </c>
      <c r="E1048" s="37">
        <f t="shared" si="50"/>
        <v>2.739676700111683E-3</v>
      </c>
      <c r="F1048" s="37">
        <f t="shared" si="49"/>
        <v>-5.8999153582038097</v>
      </c>
    </row>
    <row r="1049" spans="1:6" x14ac:dyDescent="0.3">
      <c r="A1049" s="53">
        <v>3374</v>
      </c>
      <c r="B1049" s="54">
        <f>273.16+'[1]Measured values'!H1691</f>
        <v>301.25070000000005</v>
      </c>
      <c r="C1049" s="37">
        <f t="shared" si="48"/>
        <v>3.3194943613409026E-3</v>
      </c>
      <c r="D1049" s="55">
        <v>2.4623499999999998E-4</v>
      </c>
      <c r="E1049" s="37">
        <f t="shared" si="50"/>
        <v>2.7573908174698169E-3</v>
      </c>
      <c r="F1049" s="37">
        <f t="shared" si="49"/>
        <v>-5.8934704023730689</v>
      </c>
    </row>
    <row r="1050" spans="1:6" x14ac:dyDescent="0.3">
      <c r="A1050" s="53">
        <v>3376</v>
      </c>
      <c r="B1050" s="54">
        <f>273.16+'[1]Measured values'!H1692</f>
        <v>301.25110000000001</v>
      </c>
      <c r="C1050" s="37">
        <f t="shared" si="48"/>
        <v>3.3194899537296292E-3</v>
      </c>
      <c r="D1050" s="55">
        <v>2.4266399999999999E-4</v>
      </c>
      <c r="E1050" s="37">
        <f t="shared" si="50"/>
        <v>2.7296287963997209E-3</v>
      </c>
      <c r="F1050" s="37">
        <f t="shared" si="49"/>
        <v>-5.9035896510450554</v>
      </c>
    </row>
    <row r="1051" spans="1:6" x14ac:dyDescent="0.3">
      <c r="A1051" s="53">
        <v>3378</v>
      </c>
      <c r="B1051" s="54">
        <f>273.16+'[1]Measured values'!H1693</f>
        <v>301.25170000000003</v>
      </c>
      <c r="C1051" s="37">
        <f t="shared" si="48"/>
        <v>3.3194833423346652E-3</v>
      </c>
      <c r="D1051" s="55">
        <v>2.3942899999999999E-4</v>
      </c>
      <c r="E1051" s="37">
        <f t="shared" si="50"/>
        <v>2.711540203850392E-3</v>
      </c>
      <c r="F1051" s="37">
        <f t="shared" si="49"/>
        <v>-5.9102384646308481</v>
      </c>
    </row>
    <row r="1052" spans="1:6" x14ac:dyDescent="0.3">
      <c r="A1052" s="53">
        <v>3380</v>
      </c>
      <c r="B1052" s="54">
        <f>273.16+'[1]Measured values'!H1694</f>
        <v>301.25230000000005</v>
      </c>
      <c r="C1052" s="37">
        <f t="shared" si="48"/>
        <v>3.3194767309660369E-3</v>
      </c>
      <c r="D1052" s="55">
        <v>2.38793E-4</v>
      </c>
      <c r="E1052" s="37">
        <f t="shared" si="50"/>
        <v>2.7228392246299183E-3</v>
      </c>
      <c r="F1052" s="37">
        <f t="shared" si="49"/>
        <v>-5.9060801105041154</v>
      </c>
    </row>
    <row r="1053" spans="1:6" x14ac:dyDescent="0.3">
      <c r="A1053" s="53">
        <v>3382</v>
      </c>
      <c r="B1053" s="54">
        <f>273.16+'[1]Measured values'!H1695</f>
        <v>301.2527</v>
      </c>
      <c r="C1053" s="37">
        <f t="shared" si="48"/>
        <v>3.3194723234015828E-3</v>
      </c>
      <c r="D1053" s="55">
        <v>2.3611899999999999E-4</v>
      </c>
      <c r="E1053" s="37">
        <f t="shared" si="50"/>
        <v>2.7046849942717723E-3</v>
      </c>
      <c r="F1053" s="37">
        <f t="shared" si="49"/>
        <v>-5.9127698265991651</v>
      </c>
    </row>
    <row r="1054" spans="1:6" x14ac:dyDescent="0.3">
      <c r="A1054" s="53">
        <v>3384</v>
      </c>
      <c r="B1054" s="54">
        <f>273.16+'[1]Measured values'!H1696</f>
        <v>301.25290000000001</v>
      </c>
      <c r="C1054" s="37">
        <f t="shared" si="48"/>
        <v>3.3194701196237446E-3</v>
      </c>
      <c r="D1054" s="55">
        <v>2.35539E-4</v>
      </c>
      <c r="E1054" s="37">
        <f t="shared" si="50"/>
        <v>2.7042365097582513E-3</v>
      </c>
      <c r="F1054" s="37">
        <f t="shared" si="49"/>
        <v>-5.9129356579998298</v>
      </c>
    </row>
    <row r="1055" spans="1:6" x14ac:dyDescent="0.3">
      <c r="A1055" s="53">
        <v>3386</v>
      </c>
      <c r="B1055" s="54">
        <f>273.16+'[1]Measured values'!H1697</f>
        <v>301.25370000000004</v>
      </c>
      <c r="C1055" s="37">
        <f t="shared" si="48"/>
        <v>3.3194613045416533E-3</v>
      </c>
      <c r="D1055" s="55">
        <v>2.3138799999999999E-4</v>
      </c>
      <c r="E1055" s="37">
        <f t="shared" si="50"/>
        <v>2.6812050984938046E-3</v>
      </c>
      <c r="F1055" s="37">
        <f t="shared" si="49"/>
        <v>-5.9214889219106679</v>
      </c>
    </row>
    <row r="1056" spans="1:6" x14ac:dyDescent="0.3">
      <c r="A1056" s="53">
        <v>3388</v>
      </c>
      <c r="B1056" s="54">
        <f>273.16+'[1]Measured values'!H1698</f>
        <v>301.2543</v>
      </c>
      <c r="C1056" s="37">
        <f t="shared" si="48"/>
        <v>3.3194546932608098E-3</v>
      </c>
      <c r="D1056" s="55">
        <v>2.34193E-4</v>
      </c>
      <c r="E1056" s="37">
        <f t="shared" si="50"/>
        <v>2.7327071178519808E-3</v>
      </c>
      <c r="F1056" s="37">
        <f t="shared" si="49"/>
        <v>-5.902462542853077</v>
      </c>
    </row>
    <row r="1057" spans="1:6" x14ac:dyDescent="0.3">
      <c r="A1057" s="53">
        <v>3390</v>
      </c>
      <c r="B1057" s="54">
        <f>273.16+'[1]Measured values'!H1699</f>
        <v>301.25470000000001</v>
      </c>
      <c r="C1057" s="37">
        <f t="shared" si="48"/>
        <v>3.3194502857548775E-3</v>
      </c>
      <c r="D1057" s="55">
        <v>2.39335E-4</v>
      </c>
      <c r="E1057" s="37">
        <f t="shared" si="50"/>
        <v>2.8058030480650614E-3</v>
      </c>
      <c r="F1057" s="37">
        <f t="shared" si="49"/>
        <v>-5.8760654893358124</v>
      </c>
    </row>
    <row r="1058" spans="1:6" x14ac:dyDescent="0.3">
      <c r="A1058" s="53">
        <v>3392</v>
      </c>
      <c r="B1058" s="54">
        <f>273.16+'[1]Measured values'!H1700</f>
        <v>301.25510000000003</v>
      </c>
      <c r="C1058" s="37">
        <f t="shared" si="48"/>
        <v>3.3194458782606498E-3</v>
      </c>
      <c r="D1058" s="55">
        <v>2.4114899999999999E-4</v>
      </c>
      <c r="E1058" s="37">
        <f t="shared" si="50"/>
        <v>2.8403886925793499E-3</v>
      </c>
      <c r="F1058" s="37">
        <f t="shared" si="49"/>
        <v>-5.8638143725897098</v>
      </c>
    </row>
    <row r="1059" spans="1:6" x14ac:dyDescent="0.3">
      <c r="A1059" s="53">
        <v>3394</v>
      </c>
      <c r="B1059" s="54">
        <f>273.16+'[1]Measured values'!H1701</f>
        <v>301.25530000000003</v>
      </c>
      <c r="C1059" s="37">
        <f t="shared" si="48"/>
        <v>3.3194436745179251E-3</v>
      </c>
      <c r="D1059" s="55">
        <v>2.4127999999999999E-4</v>
      </c>
      <c r="E1059" s="37">
        <f t="shared" si="50"/>
        <v>2.8486422668241524E-3</v>
      </c>
      <c r="F1059" s="37">
        <f t="shared" si="49"/>
        <v>-5.8609127958205312</v>
      </c>
    </row>
    <row r="1060" spans="1:6" x14ac:dyDescent="0.3">
      <c r="A1060" s="53">
        <v>3396</v>
      </c>
      <c r="B1060" s="54">
        <f>273.16+'[1]Measured values'!H1702</f>
        <v>301.25630000000001</v>
      </c>
      <c r="C1060" s="37">
        <f t="shared" si="48"/>
        <v>3.3194326558481928E-3</v>
      </c>
      <c r="D1060" s="55">
        <v>2.4204700000000001E-4</v>
      </c>
      <c r="E1060" s="37">
        <f t="shared" si="50"/>
        <v>2.8918399044198019E-3</v>
      </c>
      <c r="F1060" s="37">
        <f t="shared" si="49"/>
        <v>-5.8458623343023737</v>
      </c>
    </row>
    <row r="1061" spans="1:6" x14ac:dyDescent="0.3">
      <c r="A1061" s="53">
        <v>3398</v>
      </c>
      <c r="B1061" s="54">
        <f>273.16+'[1]Measured values'!H1703</f>
        <v>301.25650000000002</v>
      </c>
      <c r="C1061" s="37">
        <f t="shared" si="48"/>
        <v>3.3194304521230247E-3</v>
      </c>
      <c r="D1061" s="55">
        <v>2.45338E-4</v>
      </c>
      <c r="E1061" s="37">
        <f t="shared" si="50"/>
        <v>2.938179640718035E-3</v>
      </c>
      <c r="F1061" s="37">
        <f t="shared" si="49"/>
        <v>-5.8299650592201404</v>
      </c>
    </row>
    <row r="1062" spans="1:6" x14ac:dyDescent="0.3">
      <c r="A1062" s="53">
        <v>3400</v>
      </c>
      <c r="B1062" s="54">
        <f>273.16+'[1]Measured values'!H1704</f>
        <v>301.25690000000003</v>
      </c>
      <c r="C1062" s="37">
        <f t="shared" si="48"/>
        <v>3.3194260446814659E-3</v>
      </c>
      <c r="D1062" s="55">
        <v>2.4494499999999999E-4</v>
      </c>
      <c r="E1062" s="37">
        <f t="shared" si="50"/>
        <v>2.947593261131106E-3</v>
      </c>
      <c r="F1062" s="37">
        <f t="shared" si="49"/>
        <v>-5.8267662852963573</v>
      </c>
    </row>
    <row r="1063" spans="1:6" x14ac:dyDescent="0.3">
      <c r="A1063" s="53">
        <v>3402</v>
      </c>
      <c r="B1063" s="54">
        <f>273.16+'[1]Measured values'!H1705</f>
        <v>301.25710000000004</v>
      </c>
      <c r="C1063" s="37">
        <f t="shared" si="48"/>
        <v>3.3194238409650755E-3</v>
      </c>
      <c r="D1063" s="55">
        <v>2.47245E-4</v>
      </c>
      <c r="E1063" s="37">
        <f t="shared" si="50"/>
        <v>2.9824487334139281E-3</v>
      </c>
      <c r="F1063" s="37">
        <f t="shared" si="49"/>
        <v>-5.8150105932718983</v>
      </c>
    </row>
    <row r="1064" spans="1:6" x14ac:dyDescent="0.3">
      <c r="A1064" s="53">
        <v>3404</v>
      </c>
      <c r="B1064" s="54">
        <f>273.16+'[1]Measured values'!H1706</f>
        <v>301.25790000000001</v>
      </c>
      <c r="C1064" s="37">
        <f t="shared" si="48"/>
        <v>3.3194150261287754E-3</v>
      </c>
      <c r="D1064" s="55">
        <v>2.4159800000000001E-4</v>
      </c>
      <c r="E1064" s="37">
        <f t="shared" si="50"/>
        <v>2.942728380023451E-3</v>
      </c>
      <c r="F1064" s="37">
        <f t="shared" si="49"/>
        <v>-5.828418107560128</v>
      </c>
    </row>
    <row r="1065" spans="1:6" x14ac:dyDescent="0.3">
      <c r="A1065" s="53">
        <v>3406</v>
      </c>
      <c r="B1065" s="54">
        <f>273.16+'[1]Measured values'!H1707</f>
        <v>301.25830000000002</v>
      </c>
      <c r="C1065" s="37">
        <f t="shared" si="48"/>
        <v>3.3194106187281807E-3</v>
      </c>
      <c r="D1065" s="55">
        <v>2.3875599999999999E-4</v>
      </c>
      <c r="E1065" s="37">
        <f t="shared" si="50"/>
        <v>2.9223500611990777E-3</v>
      </c>
      <c r="F1065" s="37">
        <f t="shared" si="49"/>
        <v>-5.8353671709131261</v>
      </c>
    </row>
    <row r="1066" spans="1:6" x14ac:dyDescent="0.3">
      <c r="A1066" s="53">
        <v>3408</v>
      </c>
      <c r="B1066" s="54">
        <f>273.16+'[1]Measured values'!H1708</f>
        <v>301.25850000000003</v>
      </c>
      <c r="C1066" s="37">
        <f t="shared" si="48"/>
        <v>3.3194084150322727E-3</v>
      </c>
      <c r="D1066" s="55">
        <v>2.38213E-4</v>
      </c>
      <c r="E1066" s="37">
        <f t="shared" si="50"/>
        <v>2.9228588957053258E-3</v>
      </c>
      <c r="F1066" s="37">
        <f t="shared" si="49"/>
        <v>-5.8351930678104704</v>
      </c>
    </row>
    <row r="1067" spans="1:6" x14ac:dyDescent="0.3">
      <c r="A1067" s="53">
        <v>3410</v>
      </c>
      <c r="B1067" s="54">
        <f>273.16+'[1]Measured values'!H1709</f>
        <v>301.25890000000004</v>
      </c>
      <c r="C1067" s="37">
        <f t="shared" si="48"/>
        <v>3.3194040076492343E-3</v>
      </c>
      <c r="D1067" s="55">
        <v>2.3437999999999999E-4</v>
      </c>
      <c r="E1067" s="37">
        <f t="shared" si="50"/>
        <v>2.8900123304565054E-3</v>
      </c>
      <c r="F1067" s="37">
        <f t="shared" si="49"/>
        <v>-5.8464945102729518</v>
      </c>
    </row>
    <row r="1068" spans="1:6" x14ac:dyDescent="0.3">
      <c r="A1068" s="53">
        <v>3412</v>
      </c>
      <c r="B1068" s="54">
        <f>273.16+'[1]Measured values'!H1710</f>
        <v>301.25930000000005</v>
      </c>
      <c r="C1068" s="37">
        <f t="shared" si="48"/>
        <v>3.3193996002778997E-3</v>
      </c>
      <c r="D1068" s="55">
        <v>2.29125E-4</v>
      </c>
      <c r="E1068" s="37">
        <f t="shared" si="50"/>
        <v>2.8392193308557608E-3</v>
      </c>
      <c r="F1068" s="37">
        <f t="shared" si="49"/>
        <v>-5.8642261480979094</v>
      </c>
    </row>
    <row r="1069" spans="1:6" x14ac:dyDescent="0.3">
      <c r="A1069" s="53">
        <v>3414</v>
      </c>
      <c r="B1069" s="54">
        <f>273.16+'[1]Measured values'!H1711</f>
        <v>301.25990000000002</v>
      </c>
      <c r="C1069" s="37">
        <f t="shared" si="48"/>
        <v>3.319392989242843E-3</v>
      </c>
      <c r="D1069" s="55">
        <v>2.2506800000000001E-4</v>
      </c>
      <c r="E1069" s="37">
        <f t="shared" si="50"/>
        <v>2.8098377028708556E-3</v>
      </c>
      <c r="F1069" s="37">
        <f t="shared" si="49"/>
        <v>-5.8746285542899424</v>
      </c>
    </row>
    <row r="1070" spans="1:6" x14ac:dyDescent="0.3">
      <c r="A1070" s="53">
        <v>3416</v>
      </c>
      <c r="B1070" s="54">
        <f>273.16+'[1]Measured values'!H1712</f>
        <v>301.26050000000004</v>
      </c>
      <c r="C1070" s="37">
        <f t="shared" si="48"/>
        <v>3.3193863782341191E-3</v>
      </c>
      <c r="D1070" s="55">
        <v>2.2388900000000001E-4</v>
      </c>
      <c r="E1070" s="37">
        <f t="shared" si="50"/>
        <v>2.8162138364781326E-3</v>
      </c>
      <c r="F1070" s="37">
        <f t="shared" si="49"/>
        <v>-5.8723619073200153</v>
      </c>
    </row>
    <row r="1071" spans="1:6" x14ac:dyDescent="0.3">
      <c r="A1071" s="53">
        <v>3418</v>
      </c>
      <c r="B1071" s="54">
        <f>273.16+'[1]Measured values'!H1713</f>
        <v>301.26090000000005</v>
      </c>
      <c r="C1071" s="37">
        <f t="shared" si="48"/>
        <v>3.3193819709095998E-3</v>
      </c>
      <c r="D1071" s="55">
        <v>2.23871E-4</v>
      </c>
      <c r="E1071" s="37">
        <f t="shared" si="50"/>
        <v>2.8302275600511906E-3</v>
      </c>
      <c r="F1071" s="37">
        <f t="shared" si="49"/>
        <v>-5.8673981606476131</v>
      </c>
    </row>
    <row r="1072" spans="1:6" x14ac:dyDescent="0.3">
      <c r="A1072" s="53">
        <v>3420</v>
      </c>
      <c r="B1072" s="54">
        <f>273.16+'[1]Measured values'!H1714</f>
        <v>301.26130000000001</v>
      </c>
      <c r="C1072" s="37">
        <f t="shared" si="48"/>
        <v>3.3193775635967844E-3</v>
      </c>
      <c r="D1072" s="55">
        <v>2.2059799999999999E-4</v>
      </c>
      <c r="E1072" s="37">
        <f t="shared" si="50"/>
        <v>2.8030241423116463E-3</v>
      </c>
      <c r="F1072" s="37">
        <f t="shared" si="49"/>
        <v>-5.8770563938106601</v>
      </c>
    </row>
    <row r="1073" spans="1:6" x14ac:dyDescent="0.3">
      <c r="A1073" s="53">
        <v>3422</v>
      </c>
      <c r="B1073" s="54">
        <f>273.16+'[1]Measured values'!H1715</f>
        <v>301.26190000000003</v>
      </c>
      <c r="C1073" s="37">
        <f t="shared" si="48"/>
        <v>3.3193709526495052E-3</v>
      </c>
      <c r="D1073" s="55">
        <v>2.1998100000000001E-4</v>
      </c>
      <c r="E1073" s="37">
        <f t="shared" si="50"/>
        <v>2.8166581306015665E-3</v>
      </c>
      <c r="F1073" s="37">
        <f t="shared" si="49"/>
        <v>-5.8722041568414136</v>
      </c>
    </row>
    <row r="1074" spans="1:6" x14ac:dyDescent="0.3">
      <c r="A1074" s="53">
        <v>3424</v>
      </c>
      <c r="B1074" s="54">
        <f>273.16+'[1]Measured values'!H1716</f>
        <v>301.26210000000003</v>
      </c>
      <c r="C1074" s="37">
        <f t="shared" si="48"/>
        <v>3.3193687490062638E-3</v>
      </c>
      <c r="D1074" s="55">
        <v>2.2282399999999999E-4</v>
      </c>
      <c r="E1074" s="37">
        <f t="shared" si="50"/>
        <v>2.8603851091142623E-3</v>
      </c>
      <c r="F1074" s="37">
        <f t="shared" si="49"/>
        <v>-5.8567990096788938</v>
      </c>
    </row>
    <row r="1075" spans="1:6" x14ac:dyDescent="0.3">
      <c r="A1075" s="53">
        <v>3426</v>
      </c>
      <c r="B1075" s="54">
        <f>273.16+'[1]Measured values'!H1717</f>
        <v>301.26250000000005</v>
      </c>
      <c r="C1075" s="37">
        <f t="shared" si="48"/>
        <v>3.3193643417285586E-3</v>
      </c>
      <c r="D1075" s="55">
        <v>2.22375E-4</v>
      </c>
      <c r="E1075" s="37">
        <f t="shared" si="50"/>
        <v>2.8693548387101826E-3</v>
      </c>
      <c r="F1075" s="37">
        <f t="shared" si="49"/>
        <v>-5.8536680693552627</v>
      </c>
    </row>
    <row r="1076" spans="1:6" x14ac:dyDescent="0.3">
      <c r="A1076" s="53">
        <v>3428</v>
      </c>
      <c r="B1076" s="54">
        <f>273.16+'[1]Measured values'!H1718</f>
        <v>301.26310000000001</v>
      </c>
      <c r="C1076" s="37">
        <f t="shared" si="48"/>
        <v>3.3193577308339452E-3</v>
      </c>
      <c r="D1076" s="55">
        <v>2.2160800000000001E-4</v>
      </c>
      <c r="E1076" s="37">
        <f t="shared" si="50"/>
        <v>2.8817685305582955E-3</v>
      </c>
      <c r="F1076" s="37">
        <f t="shared" si="49"/>
        <v>-5.8493511001895051</v>
      </c>
    </row>
    <row r="1077" spans="1:6" x14ac:dyDescent="0.3">
      <c r="A1077" s="53">
        <v>3430</v>
      </c>
      <c r="B1077" s="54">
        <f>273.16+'[1]Measured values'!H1719</f>
        <v>301.26350000000002</v>
      </c>
      <c r="C1077" s="37">
        <f t="shared" si="48"/>
        <v>3.3193533235854988E-3</v>
      </c>
      <c r="D1077" s="55">
        <v>2.1953200000000001E-4</v>
      </c>
      <c r="E1077" s="37">
        <f t="shared" si="50"/>
        <v>2.8696993464048534E-3</v>
      </c>
      <c r="F1077" s="37">
        <f t="shared" si="49"/>
        <v>-5.8535480120482672</v>
      </c>
    </row>
    <row r="1078" spans="1:6" x14ac:dyDescent="0.3">
      <c r="A1078" s="53">
        <v>3432</v>
      </c>
      <c r="B1078" s="54">
        <f>273.16+'[1]Measured values'!H1720</f>
        <v>301.2638</v>
      </c>
      <c r="C1078" s="37">
        <f t="shared" si="48"/>
        <v>3.3193500181568445E-3</v>
      </c>
      <c r="D1078" s="55">
        <v>2.23067E-4</v>
      </c>
      <c r="E1078" s="37">
        <f t="shared" si="50"/>
        <v>2.9273884514424758E-3</v>
      </c>
      <c r="F1078" s="37">
        <f t="shared" si="49"/>
        <v>-5.8336445669100909</v>
      </c>
    </row>
    <row r="1079" spans="1:6" x14ac:dyDescent="0.3">
      <c r="A1079" s="53">
        <v>3434</v>
      </c>
      <c r="B1079" s="54">
        <f>273.16+'[1]Measured values'!H1721</f>
        <v>301.26460000000003</v>
      </c>
      <c r="C1079" s="37">
        <f t="shared" si="48"/>
        <v>3.3193412037126166E-3</v>
      </c>
      <c r="D1079" s="55">
        <v>2.21814E-4</v>
      </c>
      <c r="E1079" s="37">
        <f t="shared" si="50"/>
        <v>2.9418302387267158E-3</v>
      </c>
      <c r="F1079" s="37">
        <f t="shared" si="49"/>
        <v>-5.828723361143922</v>
      </c>
    </row>
    <row r="1080" spans="1:6" x14ac:dyDescent="0.3">
      <c r="A1080" s="53">
        <v>3436</v>
      </c>
      <c r="B1080" s="54">
        <f>273.16+'[1]Measured values'!H1722</f>
        <v>301.26480000000004</v>
      </c>
      <c r="C1080" s="37">
        <f t="shared" si="48"/>
        <v>3.319339000108874E-3</v>
      </c>
      <c r="D1080" s="55">
        <v>2.2394599999999999E-4</v>
      </c>
      <c r="E1080" s="37">
        <f t="shared" si="50"/>
        <v>2.9780053191491231E-3</v>
      </c>
      <c r="F1080" s="37">
        <f t="shared" si="49"/>
        <v>-5.8165015585737878</v>
      </c>
    </row>
    <row r="1081" spans="1:6" x14ac:dyDescent="0.3">
      <c r="A1081" s="53">
        <v>3438</v>
      </c>
      <c r="B1081" s="54">
        <f>273.16+'[1]Measured values'!H1723</f>
        <v>301.26560000000001</v>
      </c>
      <c r="C1081" s="37">
        <f t="shared" si="48"/>
        <v>3.3193301857231627E-3</v>
      </c>
      <c r="D1081" s="55">
        <v>2.2102800000000001E-4</v>
      </c>
      <c r="E1081" s="37">
        <f t="shared" si="50"/>
        <v>2.9708064516118828E-3</v>
      </c>
      <c r="F1081" s="37">
        <f t="shared" si="49"/>
        <v>-5.8189218304965609</v>
      </c>
    </row>
    <row r="1082" spans="1:6" x14ac:dyDescent="0.3">
      <c r="A1082" s="53">
        <v>3440</v>
      </c>
      <c r="B1082" s="54">
        <f>273.16+'[1]Measured values'!H1724</f>
        <v>301.26600000000002</v>
      </c>
      <c r="C1082" s="37">
        <f t="shared" si="48"/>
        <v>3.3193257785478613E-3</v>
      </c>
      <c r="D1082" s="55">
        <v>2.25255E-4</v>
      </c>
      <c r="E1082" s="37">
        <f t="shared" si="50"/>
        <v>3.0439864864859815E-3</v>
      </c>
      <c r="F1082" s="37">
        <f t="shared" si="49"/>
        <v>-5.7945872783861185</v>
      </c>
    </row>
    <row r="1083" spans="1:6" x14ac:dyDescent="0.3">
      <c r="A1083" s="53">
        <v>3442</v>
      </c>
      <c r="B1083" s="54">
        <f>273.16+'[1]Measured values'!H1725</f>
        <v>301.26640000000003</v>
      </c>
      <c r="C1083" s="37">
        <f t="shared" si="48"/>
        <v>3.3193213713842628E-3</v>
      </c>
      <c r="D1083" s="55">
        <v>2.2886400000000001E-4</v>
      </c>
      <c r="E1083" s="37">
        <f t="shared" si="50"/>
        <v>3.1095652173913466E-3</v>
      </c>
      <c r="F1083" s="37">
        <f t="shared" si="49"/>
        <v>-5.7732723640460142</v>
      </c>
    </row>
    <row r="1084" spans="1:6" x14ac:dyDescent="0.3">
      <c r="A1084" s="53">
        <v>3444</v>
      </c>
      <c r="B1084" s="54">
        <f>273.16+'[1]Measured values'!H1726</f>
        <v>301.26680000000005</v>
      </c>
      <c r="C1084" s="37">
        <f t="shared" si="48"/>
        <v>3.3193169642323677E-3</v>
      </c>
      <c r="D1084" s="55">
        <v>2.29144E-4</v>
      </c>
      <c r="E1084" s="37">
        <f t="shared" si="50"/>
        <v>3.1303825136618129E-3</v>
      </c>
      <c r="F1084" s="37">
        <f t="shared" si="49"/>
        <v>-5.766600073059327</v>
      </c>
    </row>
    <row r="1085" spans="1:6" x14ac:dyDescent="0.3">
      <c r="A1085" s="53">
        <v>3446</v>
      </c>
      <c r="B1085" s="54">
        <f>273.16+'[1]Measured values'!H1727</f>
        <v>301.2672</v>
      </c>
      <c r="C1085" s="37">
        <f t="shared" si="48"/>
        <v>3.3193125570921758E-3</v>
      </c>
      <c r="D1085" s="55">
        <v>2.2807799999999999E-4</v>
      </c>
      <c r="E1085" s="37">
        <f t="shared" si="50"/>
        <v>3.1329395604382999E-3</v>
      </c>
      <c r="F1085" s="37">
        <f t="shared" si="49"/>
        <v>-5.7657835584722434</v>
      </c>
    </row>
    <row r="1086" spans="1:6" x14ac:dyDescent="0.3">
      <c r="A1086" s="53">
        <v>3448</v>
      </c>
      <c r="B1086" s="54">
        <f>273.16+'[1]Measured values'!H1728</f>
        <v>301.26780000000002</v>
      </c>
      <c r="C1086" s="37">
        <f t="shared" si="48"/>
        <v>3.3193059464038306E-3</v>
      </c>
      <c r="D1086" s="55">
        <v>2.25928E-4</v>
      </c>
      <c r="E1086" s="37">
        <f t="shared" si="50"/>
        <v>3.1291966758998711E-3</v>
      </c>
      <c r="F1086" s="37">
        <f t="shared" si="49"/>
        <v>-5.7669789604382435</v>
      </c>
    </row>
    <row r="1087" spans="1:6" x14ac:dyDescent="0.3">
      <c r="A1087" s="53">
        <v>3450</v>
      </c>
      <c r="B1087" s="54">
        <f>273.16+'[1]Measured values'!H1729</f>
        <v>301.26800000000003</v>
      </c>
      <c r="C1087" s="37">
        <f t="shared" si="48"/>
        <v>3.3193037428469003E-3</v>
      </c>
      <c r="D1087" s="55">
        <v>2.2660099999999999E-4</v>
      </c>
      <c r="E1087" s="37">
        <f t="shared" si="50"/>
        <v>3.1472361111109918E-3</v>
      </c>
      <c r="F1087" s="37">
        <f t="shared" si="49"/>
        <v>-5.7612306363513968</v>
      </c>
    </row>
    <row r="1088" spans="1:6" x14ac:dyDescent="0.3">
      <c r="A1088" s="53">
        <v>3452</v>
      </c>
      <c r="B1088" s="54">
        <f>273.16+'[1]Measured values'!H1730</f>
        <v>301.26820000000004</v>
      </c>
      <c r="C1088" s="37">
        <f t="shared" si="48"/>
        <v>3.3193015392928953E-3</v>
      </c>
      <c r="D1088" s="55">
        <v>2.26414E-4</v>
      </c>
      <c r="E1088" s="37">
        <f t="shared" si="50"/>
        <v>3.1533983286909798E-3</v>
      </c>
      <c r="F1088" s="37">
        <f t="shared" si="49"/>
        <v>-5.7592745731632595</v>
      </c>
    </row>
    <row r="1089" spans="1:6" x14ac:dyDescent="0.3">
      <c r="A1089" s="53">
        <v>3454</v>
      </c>
      <c r="B1089" s="54">
        <f>273.16+'[1]Measured values'!H1731</f>
        <v>301.26900000000001</v>
      </c>
      <c r="C1089" s="37">
        <f t="shared" si="48"/>
        <v>3.3192927251061342E-3</v>
      </c>
      <c r="D1089" s="55">
        <v>2.2332799999999999E-4</v>
      </c>
      <c r="E1089" s="37">
        <f t="shared" si="50"/>
        <v>3.1454647887312259E-3</v>
      </c>
      <c r="F1089" s="37">
        <f t="shared" si="49"/>
        <v>-5.7617936131890826</v>
      </c>
    </row>
    <row r="1090" spans="1:6" x14ac:dyDescent="0.3">
      <c r="A1090" s="53">
        <v>3456</v>
      </c>
      <c r="B1090" s="54">
        <f>273.16+'[1]Measured values'!H1732</f>
        <v>301.26960000000003</v>
      </c>
      <c r="C1090" s="37">
        <f t="shared" si="48"/>
        <v>3.3192861144967826E-3</v>
      </c>
      <c r="D1090" s="55">
        <v>2.2405799999999999E-4</v>
      </c>
      <c r="E1090" s="37">
        <f t="shared" si="50"/>
        <v>3.1826420454542535E-3</v>
      </c>
      <c r="F1090" s="37">
        <f t="shared" si="49"/>
        <v>-5.7500435952359741</v>
      </c>
    </row>
    <row r="1091" spans="1:6" x14ac:dyDescent="0.3">
      <c r="A1091" s="53">
        <v>3458</v>
      </c>
      <c r="B1091" s="54">
        <f>273.16+'[1]Measured values'!H1733</f>
        <v>301.27020000000005</v>
      </c>
      <c r="C1091" s="37">
        <f t="shared" si="48"/>
        <v>3.3192795039137619E-3</v>
      </c>
      <c r="D1091" s="55">
        <v>2.2776E-4</v>
      </c>
      <c r="E1091" s="37">
        <f t="shared" si="50"/>
        <v>3.2630372492842971E-3</v>
      </c>
      <c r="F1091" s="37">
        <f t="shared" si="49"/>
        <v>-5.7250968457804889</v>
      </c>
    </row>
    <row r="1092" spans="1:6" x14ac:dyDescent="0.3">
      <c r="A1092" s="53">
        <v>3460</v>
      </c>
      <c r="B1092" s="54">
        <f>273.16+'[1]Measured values'!H1734</f>
        <v>301.2704</v>
      </c>
      <c r="C1092" s="37">
        <f t="shared" si="48"/>
        <v>3.3192773003919403E-3</v>
      </c>
      <c r="D1092" s="55">
        <v>2.3009800000000001E-4</v>
      </c>
      <c r="E1092" s="37">
        <f t="shared" si="50"/>
        <v>3.3060057471246914E-3</v>
      </c>
      <c r="F1092" s="37">
        <f t="shared" si="49"/>
        <v>-5.712014541192592</v>
      </c>
    </row>
    <row r="1093" spans="1:6" x14ac:dyDescent="0.3">
      <c r="A1093" s="53">
        <v>3462</v>
      </c>
      <c r="B1093" s="54">
        <f>273.16+'[1]Measured values'!H1735</f>
        <v>301.27100000000002</v>
      </c>
      <c r="C1093" s="37">
        <f t="shared" si="48"/>
        <v>3.3192706898440274E-3</v>
      </c>
      <c r="D1093" s="55">
        <v>2.2918099999999999E-4</v>
      </c>
      <c r="E1093" s="37">
        <f t="shared" si="50"/>
        <v>3.321463768115132E-3</v>
      </c>
      <c r="F1093" s="37">
        <f t="shared" si="49"/>
        <v>-5.7073496992083639</v>
      </c>
    </row>
    <row r="1094" spans="1:6" x14ac:dyDescent="0.3">
      <c r="A1094" s="53">
        <v>3464</v>
      </c>
      <c r="B1094" s="54">
        <f>273.16+'[1]Measured values'!H1736</f>
        <v>301.27140000000003</v>
      </c>
      <c r="C1094" s="37">
        <f t="shared" si="48"/>
        <v>3.3192662828267134E-3</v>
      </c>
      <c r="D1094" s="55">
        <v>2.3114500000000001E-4</v>
      </c>
      <c r="E1094" s="37">
        <f t="shared" si="50"/>
        <v>3.3694606413992426E-3</v>
      </c>
      <c r="F1094" s="37">
        <f t="shared" si="49"/>
        <v>-5.6930025944893039</v>
      </c>
    </row>
    <row r="1095" spans="1:6" x14ac:dyDescent="0.3">
      <c r="A1095" s="53">
        <v>3466</v>
      </c>
      <c r="B1095" s="54">
        <f>273.16+'[1]Measured values'!H1737</f>
        <v>301.27160000000003</v>
      </c>
      <c r="C1095" s="37">
        <f t="shared" si="48"/>
        <v>3.319264079322445E-3</v>
      </c>
      <c r="D1095" s="55">
        <v>2.3179900000000001E-4</v>
      </c>
      <c r="E1095" s="37">
        <f t="shared" si="50"/>
        <v>3.3888742690060011E-3</v>
      </c>
      <c r="F1095" s="37">
        <f t="shared" si="49"/>
        <v>-5.6872574867780994</v>
      </c>
    </row>
    <row r="1096" spans="1:6" x14ac:dyDescent="0.3">
      <c r="A1096" s="53">
        <v>3468</v>
      </c>
      <c r="B1096" s="54">
        <f>273.16+'[1]Measured values'!H1738</f>
        <v>301.2722</v>
      </c>
      <c r="C1096" s="37">
        <f t="shared" si="48"/>
        <v>3.3192574688271936E-3</v>
      </c>
      <c r="D1096" s="55">
        <v>2.2716199999999999E-4</v>
      </c>
      <c r="E1096" s="37">
        <f t="shared" si="50"/>
        <v>3.350471976399508E-3</v>
      </c>
      <c r="F1096" s="37">
        <f t="shared" si="49"/>
        <v>-5.6986540545915467</v>
      </c>
    </row>
    <row r="1097" spans="1:6" x14ac:dyDescent="0.3">
      <c r="A1097" s="53">
        <v>3470</v>
      </c>
      <c r="B1097" s="54">
        <f>273.16+'[1]Measured values'!H1739</f>
        <v>301.27280000000002</v>
      </c>
      <c r="C1097" s="37">
        <f t="shared" ref="C1097:C1160" si="51">1/B1097</f>
        <v>3.3192508583582718E-3</v>
      </c>
      <c r="D1097" s="55">
        <v>2.2768500000000001E-4</v>
      </c>
      <c r="E1097" s="37">
        <f t="shared" si="50"/>
        <v>3.3881696428564416E-3</v>
      </c>
      <c r="F1097" s="37">
        <f t="shared" ref="F1097:F1160" si="52">LN(E1097)</f>
        <v>-5.6874654317645152</v>
      </c>
    </row>
    <row r="1098" spans="1:6" x14ac:dyDescent="0.3">
      <c r="A1098" s="53">
        <v>3472</v>
      </c>
      <c r="B1098" s="54">
        <f>273.16+'[1]Measured values'!H1740</f>
        <v>301.27320000000003</v>
      </c>
      <c r="C1098" s="37">
        <f t="shared" si="51"/>
        <v>3.3192464513936183E-3</v>
      </c>
      <c r="D1098" s="55">
        <v>2.2688100000000001E-4</v>
      </c>
      <c r="E1098" s="37">
        <f t="shared" ref="E1098:E1161" si="53">D1098/($B$3-B1098)</f>
        <v>3.3964221556885906E-3</v>
      </c>
      <c r="F1098" s="37">
        <f t="shared" si="52"/>
        <v>-5.6850327085743366</v>
      </c>
    </row>
    <row r="1099" spans="1:6" x14ac:dyDescent="0.3">
      <c r="A1099" s="53">
        <v>3474</v>
      </c>
      <c r="B1099" s="54">
        <f>273.16+'[1]Measured values'!H1741</f>
        <v>301.27340000000004</v>
      </c>
      <c r="C1099" s="37">
        <f t="shared" si="51"/>
        <v>3.31924424791568E-3</v>
      </c>
      <c r="D1099" s="55">
        <v>2.29294E-4</v>
      </c>
      <c r="E1099" s="37">
        <f t="shared" si="53"/>
        <v>3.4428528528531632E-3</v>
      </c>
      <c r="F1099" s="37">
        <f t="shared" si="52"/>
        <v>-5.6714548336008646</v>
      </c>
    </row>
    <row r="1100" spans="1:6" x14ac:dyDescent="0.3">
      <c r="A1100" s="53">
        <v>3476</v>
      </c>
      <c r="B1100" s="54">
        <f>273.16+'[1]Measured values'!H1742</f>
        <v>301.27380000000005</v>
      </c>
      <c r="C1100" s="37">
        <f t="shared" si="51"/>
        <v>3.3192398409685802E-3</v>
      </c>
      <c r="D1100" s="55">
        <v>2.2849E-4</v>
      </c>
      <c r="E1100" s="37">
        <f t="shared" si="53"/>
        <v>3.4515105740191322E-3</v>
      </c>
      <c r="F1100" s="37">
        <f t="shared" si="52"/>
        <v>-5.6689432962243549</v>
      </c>
    </row>
    <row r="1101" spans="1:6" x14ac:dyDescent="0.3">
      <c r="A1101" s="53">
        <v>3478</v>
      </c>
      <c r="B1101" s="54">
        <f>273.16+'[1]Measured values'!H1743</f>
        <v>301.27460000000002</v>
      </c>
      <c r="C1101" s="37">
        <f t="shared" si="51"/>
        <v>3.3192310271094871E-3</v>
      </c>
      <c r="D1101" s="55">
        <v>2.26975E-4</v>
      </c>
      <c r="E1101" s="37">
        <f t="shared" si="53"/>
        <v>3.4705657492348899E-3</v>
      </c>
      <c r="F1101" s="37">
        <f t="shared" si="52"/>
        <v>-5.6634376581876378</v>
      </c>
    </row>
    <row r="1102" spans="1:6" x14ac:dyDescent="0.3">
      <c r="A1102" s="53">
        <v>3480</v>
      </c>
      <c r="B1102" s="54">
        <f>273.16+'[1]Measured values'!H1744</f>
        <v>301.27480000000003</v>
      </c>
      <c r="C1102" s="37">
        <f t="shared" si="51"/>
        <v>3.3192288236520277E-3</v>
      </c>
      <c r="D1102" s="55">
        <v>2.28583E-4</v>
      </c>
      <c r="E1102" s="37">
        <f t="shared" si="53"/>
        <v>3.5058742331285997E-3</v>
      </c>
      <c r="F1102" s="37">
        <f t="shared" si="52"/>
        <v>-5.6533153650236541</v>
      </c>
    </row>
    <row r="1103" spans="1:6" x14ac:dyDescent="0.3">
      <c r="A1103" s="53">
        <v>3482</v>
      </c>
      <c r="B1103" s="54">
        <f>273.16+'[1]Measured values'!H1745</f>
        <v>301.27520000000004</v>
      </c>
      <c r="C1103" s="37">
        <f t="shared" si="51"/>
        <v>3.3192244167458852E-3</v>
      </c>
      <c r="D1103" s="55">
        <v>2.27087E-4</v>
      </c>
      <c r="E1103" s="37">
        <f t="shared" si="53"/>
        <v>3.5044290123461609E-3</v>
      </c>
      <c r="F1103" s="37">
        <f t="shared" si="52"/>
        <v>-5.6537276783722517</v>
      </c>
    </row>
    <row r="1104" spans="1:6" x14ac:dyDescent="0.3">
      <c r="A1104" s="53">
        <v>3484</v>
      </c>
      <c r="B1104" s="54">
        <f>273.16+'[1]Measured values'!H1746</f>
        <v>301.27540000000005</v>
      </c>
      <c r="C1104" s="37">
        <f t="shared" si="51"/>
        <v>3.3192222132972021E-3</v>
      </c>
      <c r="D1104" s="55">
        <v>2.26844E-4</v>
      </c>
      <c r="E1104" s="37">
        <f t="shared" si="53"/>
        <v>3.5115170278646225E-3</v>
      </c>
      <c r="F1104" s="37">
        <f t="shared" si="52"/>
        <v>-5.6517071332057691</v>
      </c>
    </row>
    <row r="1105" spans="1:6" x14ac:dyDescent="0.3">
      <c r="A1105" s="53">
        <v>3486</v>
      </c>
      <c r="B1105" s="54">
        <f>273.16+'[1]Measured values'!H1747</f>
        <v>301.27640000000002</v>
      </c>
      <c r="C1105" s="37">
        <f t="shared" si="51"/>
        <v>3.3192111960976696E-3</v>
      </c>
      <c r="D1105" s="55">
        <v>2.21814E-4</v>
      </c>
      <c r="E1105" s="37">
        <f t="shared" si="53"/>
        <v>3.4876415094335185E-3</v>
      </c>
      <c r="F1105" s="37">
        <f t="shared" si="52"/>
        <v>-5.6585295564761902</v>
      </c>
    </row>
    <row r="1106" spans="1:6" x14ac:dyDescent="0.3">
      <c r="A1106" s="53">
        <v>3488</v>
      </c>
      <c r="B1106" s="54">
        <f>273.16+'[1]Measured values'!H1748</f>
        <v>301.27640000000002</v>
      </c>
      <c r="C1106" s="37">
        <f t="shared" si="51"/>
        <v>3.3192111960976696E-3</v>
      </c>
      <c r="D1106" s="55">
        <v>2.19495E-4</v>
      </c>
      <c r="E1106" s="37">
        <f t="shared" si="53"/>
        <v>3.4511792452825798E-3</v>
      </c>
      <c r="F1106" s="37">
        <f t="shared" si="52"/>
        <v>-5.6690392961158409</v>
      </c>
    </row>
    <row r="1107" spans="1:6" x14ac:dyDescent="0.3">
      <c r="A1107" s="53">
        <v>3490</v>
      </c>
      <c r="B1107" s="54">
        <f>273.16+'[1]Measured values'!H1749</f>
        <v>301.27700000000004</v>
      </c>
      <c r="C1107" s="37">
        <f t="shared" si="51"/>
        <v>3.3192045858130553E-3</v>
      </c>
      <c r="D1107" s="55">
        <v>2.1601699999999999E-4</v>
      </c>
      <c r="E1107" s="37">
        <f t="shared" si="53"/>
        <v>3.4288412698419133E-3</v>
      </c>
      <c r="F1107" s="37">
        <f t="shared" si="52"/>
        <v>-5.6755328970825873</v>
      </c>
    </row>
    <row r="1108" spans="1:6" x14ac:dyDescent="0.3">
      <c r="A1108" s="53">
        <v>3492</v>
      </c>
      <c r="B1108" s="54">
        <f>273.16+'[1]Measured values'!H1750</f>
        <v>301.2774</v>
      </c>
      <c r="C1108" s="37">
        <f t="shared" si="51"/>
        <v>3.3192001789712736E-3</v>
      </c>
      <c r="D1108" s="55">
        <v>2.1603599999999999E-4</v>
      </c>
      <c r="E1108" s="37">
        <f t="shared" si="53"/>
        <v>3.4510543130972914E-3</v>
      </c>
      <c r="F1108" s="37">
        <f t="shared" si="52"/>
        <v>-5.6690754966252115</v>
      </c>
    </row>
    <row r="1109" spans="1:6" x14ac:dyDescent="0.3">
      <c r="A1109" s="53">
        <v>3494</v>
      </c>
      <c r="B1109" s="54">
        <f>273.16+'[1]Measured values'!H1751</f>
        <v>301.27800000000002</v>
      </c>
      <c r="C1109" s="37">
        <f t="shared" si="51"/>
        <v>3.3191935687305412E-3</v>
      </c>
      <c r="D1109" s="55">
        <v>2.1751299999999999E-4</v>
      </c>
      <c r="E1109" s="37">
        <f t="shared" si="53"/>
        <v>3.5082741935477178E-3</v>
      </c>
      <c r="F1109" s="37">
        <f t="shared" si="52"/>
        <v>-5.6526310451699002</v>
      </c>
    </row>
    <row r="1110" spans="1:6" x14ac:dyDescent="0.3">
      <c r="A1110" s="53">
        <v>3496</v>
      </c>
      <c r="B1110" s="54">
        <f>273.16+'[1]Measured values'!H1752</f>
        <v>301.27820000000003</v>
      </c>
      <c r="C1110" s="37">
        <f t="shared" si="51"/>
        <v>3.3191913653228145E-3</v>
      </c>
      <c r="D1110" s="55">
        <v>2.1829799999999999E-4</v>
      </c>
      <c r="E1110" s="37">
        <f t="shared" si="53"/>
        <v>3.5323300970870821E-3</v>
      </c>
      <c r="F1110" s="37">
        <f t="shared" si="52"/>
        <v>-5.6457975416360133</v>
      </c>
    </row>
    <row r="1111" spans="1:6" x14ac:dyDescent="0.3">
      <c r="A1111" s="53">
        <v>3498</v>
      </c>
      <c r="B1111" s="54">
        <f>273.16+'[1]Measured values'!H1753</f>
        <v>301.27860000000004</v>
      </c>
      <c r="C1111" s="37">
        <f t="shared" si="51"/>
        <v>3.3191869585161371E-3</v>
      </c>
      <c r="D1111" s="55">
        <v>2.18261E-4</v>
      </c>
      <c r="E1111" s="37">
        <f t="shared" si="53"/>
        <v>3.5547394136812506E-3</v>
      </c>
      <c r="F1111" s="37">
        <f t="shared" si="52"/>
        <v>-5.6394735197690933</v>
      </c>
    </row>
    <row r="1112" spans="1:6" x14ac:dyDescent="0.3">
      <c r="A1112" s="53">
        <v>3500</v>
      </c>
      <c r="B1112" s="54">
        <f>273.16+'[1]Measured values'!H1754</f>
        <v>301.27880000000005</v>
      </c>
      <c r="C1112" s="37">
        <f t="shared" si="51"/>
        <v>3.3191847551171864E-3</v>
      </c>
      <c r="D1112" s="55">
        <v>2.1779300000000001E-4</v>
      </c>
      <c r="E1112" s="37">
        <f t="shared" si="53"/>
        <v>3.5587091503276541E-3</v>
      </c>
      <c r="F1112" s="37">
        <f t="shared" si="52"/>
        <v>-5.6383573980953976</v>
      </c>
    </row>
    <row r="1113" spans="1:6" x14ac:dyDescent="0.3">
      <c r="A1113" s="53">
        <v>3502</v>
      </c>
      <c r="B1113" s="54">
        <f>273.16+'[1]Measured values'!H1755</f>
        <v>301.27970000000005</v>
      </c>
      <c r="C1113" s="37">
        <f t="shared" si="51"/>
        <v>3.3191748398581113E-3</v>
      </c>
      <c r="D1113" s="55">
        <v>2.1246399999999999E-4</v>
      </c>
      <c r="E1113" s="37">
        <f t="shared" si="53"/>
        <v>3.5234494195697684E-3</v>
      </c>
      <c r="F1113" s="37">
        <f t="shared" si="52"/>
        <v>-5.6483148204670366</v>
      </c>
    </row>
    <row r="1114" spans="1:6" x14ac:dyDescent="0.3">
      <c r="A1114" s="53">
        <v>3504</v>
      </c>
      <c r="B1114" s="54">
        <f>273.16+'[1]Measured values'!H1756</f>
        <v>301.27970000000005</v>
      </c>
      <c r="C1114" s="37">
        <f t="shared" si="51"/>
        <v>3.3191748398581113E-3</v>
      </c>
      <c r="D1114" s="55">
        <v>2.13119E-4</v>
      </c>
      <c r="E1114" s="37">
        <f t="shared" si="53"/>
        <v>3.5343117744619772E-3</v>
      </c>
      <c r="F1114" s="37">
        <f t="shared" si="52"/>
        <v>-5.6452366875661841</v>
      </c>
    </row>
    <row r="1115" spans="1:6" x14ac:dyDescent="0.3">
      <c r="A1115" s="53">
        <v>3506</v>
      </c>
      <c r="B1115" s="54">
        <f>273.16+'[1]Measured values'!H1757</f>
        <v>301.28050000000002</v>
      </c>
      <c r="C1115" s="37">
        <f t="shared" si="51"/>
        <v>3.3191660263442208E-3</v>
      </c>
      <c r="D1115" s="55">
        <v>2.1121099999999999E-4</v>
      </c>
      <c r="E1115" s="37">
        <f t="shared" si="53"/>
        <v>3.5497647058815116E-3</v>
      </c>
      <c r="F1115" s="37">
        <f t="shared" si="52"/>
        <v>-5.6408739577248079</v>
      </c>
    </row>
    <row r="1116" spans="1:6" x14ac:dyDescent="0.3">
      <c r="A1116" s="53">
        <v>3508</v>
      </c>
      <c r="B1116" s="54">
        <f>273.16+'[1]Measured values'!H1758</f>
        <v>301.28070000000002</v>
      </c>
      <c r="C1116" s="37">
        <f t="shared" si="51"/>
        <v>3.3191638229730612E-3</v>
      </c>
      <c r="D1116" s="55">
        <v>2.13193E-4</v>
      </c>
      <c r="E1116" s="37">
        <f t="shared" si="53"/>
        <v>3.5951602023604249E-3</v>
      </c>
      <c r="F1116" s="37">
        <f t="shared" si="52"/>
        <v>-5.6281667262539061</v>
      </c>
    </row>
    <row r="1117" spans="1:6" x14ac:dyDescent="0.3">
      <c r="A1117" s="53">
        <v>3510</v>
      </c>
      <c r="B1117" s="54">
        <f>273.16+'[1]Measured values'!H1759</f>
        <v>301.28130000000004</v>
      </c>
      <c r="C1117" s="37">
        <f t="shared" si="51"/>
        <v>3.3191572128771344E-3</v>
      </c>
      <c r="D1117" s="55">
        <v>2.1059400000000001E-4</v>
      </c>
      <c r="E1117" s="37">
        <f t="shared" si="53"/>
        <v>3.5876320272580017E-3</v>
      </c>
      <c r="F1117" s="37">
        <f t="shared" si="52"/>
        <v>-5.6302628965504393</v>
      </c>
    </row>
    <row r="1118" spans="1:6" x14ac:dyDescent="0.3">
      <c r="A1118" s="53">
        <v>3512</v>
      </c>
      <c r="B1118" s="54">
        <f>273.16+'[1]Measured values'!H1760</f>
        <v>301.2817</v>
      </c>
      <c r="C1118" s="37">
        <f t="shared" si="51"/>
        <v>3.319152806161144E-3</v>
      </c>
      <c r="D1118" s="55">
        <v>2.09192E-4</v>
      </c>
      <c r="E1118" s="37">
        <f t="shared" si="53"/>
        <v>3.5881989708385657E-3</v>
      </c>
      <c r="F1118" s="37">
        <f t="shared" si="52"/>
        <v>-5.630104881797334</v>
      </c>
    </row>
    <row r="1119" spans="1:6" x14ac:dyDescent="0.3">
      <c r="A1119" s="53">
        <v>3514</v>
      </c>
      <c r="B1119" s="54">
        <f>273.16+'[1]Measured values'!H1761</f>
        <v>301.28210000000001</v>
      </c>
      <c r="C1119" s="37">
        <f t="shared" si="51"/>
        <v>3.3191483994568544E-3</v>
      </c>
      <c r="D1119" s="55">
        <v>2.1175299999999999E-4</v>
      </c>
      <c r="E1119" s="37">
        <f t="shared" si="53"/>
        <v>3.6572193436949013E-3</v>
      </c>
      <c r="F1119" s="37">
        <f t="shared" si="52"/>
        <v>-5.6110521624790595</v>
      </c>
    </row>
    <row r="1120" spans="1:6" x14ac:dyDescent="0.3">
      <c r="A1120" s="53">
        <v>3516</v>
      </c>
      <c r="B1120" s="54">
        <f>273.16+'[1]Measured values'!H1762</f>
        <v>301.28210000000001</v>
      </c>
      <c r="C1120" s="37">
        <f t="shared" si="51"/>
        <v>3.3191483994568544E-3</v>
      </c>
      <c r="D1120" s="55">
        <v>2.1165999999999999E-4</v>
      </c>
      <c r="E1120" s="37">
        <f t="shared" si="53"/>
        <v>3.6556131260783217E-3</v>
      </c>
      <c r="F1120" s="37">
        <f t="shared" si="52"/>
        <v>-5.6114914498958157</v>
      </c>
    </row>
    <row r="1121" spans="1:6" x14ac:dyDescent="0.3">
      <c r="A1121" s="53">
        <v>3518</v>
      </c>
      <c r="B1121" s="54">
        <f>273.16+'[1]Measured values'!H1763</f>
        <v>301.28250000000003</v>
      </c>
      <c r="C1121" s="37">
        <f t="shared" si="51"/>
        <v>3.3191439927642659E-3</v>
      </c>
      <c r="D1121" s="55">
        <v>2.0717199999999999E-4</v>
      </c>
      <c r="E1121" s="37">
        <f t="shared" si="53"/>
        <v>3.6029913043475409E-3</v>
      </c>
      <c r="F1121" s="37">
        <f t="shared" si="52"/>
        <v>-5.6259908606669029</v>
      </c>
    </row>
    <row r="1122" spans="1:6" x14ac:dyDescent="0.3">
      <c r="A1122" s="53">
        <v>3520</v>
      </c>
      <c r="B1122" s="54">
        <f>273.16+'[1]Measured values'!H1764</f>
        <v>301.28270000000003</v>
      </c>
      <c r="C1122" s="37">
        <f t="shared" si="51"/>
        <v>3.3191417894223594E-3</v>
      </c>
      <c r="D1122" s="55">
        <v>2.0042200000000001E-4</v>
      </c>
      <c r="E1122" s="37">
        <f t="shared" si="53"/>
        <v>3.497766143106585E-3</v>
      </c>
      <c r="F1122" s="37">
        <f t="shared" si="52"/>
        <v>-5.6556307590783943</v>
      </c>
    </row>
    <row r="1123" spans="1:6" x14ac:dyDescent="0.3">
      <c r="A1123" s="53">
        <v>3522</v>
      </c>
      <c r="B1123" s="54">
        <f>273.16+'[1]Measured values'!H1765</f>
        <v>301.2835</v>
      </c>
      <c r="C1123" s="37">
        <f t="shared" si="51"/>
        <v>3.3191329760839873E-3</v>
      </c>
      <c r="D1123" s="55">
        <v>1.98309E-4</v>
      </c>
      <c r="E1123" s="37">
        <f t="shared" si="53"/>
        <v>3.5098938053079831E-3</v>
      </c>
      <c r="F1123" s="37">
        <f t="shared" si="52"/>
        <v>-5.6521694968600622</v>
      </c>
    </row>
    <row r="1124" spans="1:6" x14ac:dyDescent="0.3">
      <c r="A1124" s="53">
        <v>3524</v>
      </c>
      <c r="B1124" s="54">
        <f>273.16+'[1]Measured values'!H1766</f>
        <v>301.28370000000001</v>
      </c>
      <c r="C1124" s="37">
        <f t="shared" si="51"/>
        <v>3.3191307727567071E-3</v>
      </c>
      <c r="D1124" s="55">
        <v>1.9647600000000001E-4</v>
      </c>
      <c r="E1124" s="37">
        <f t="shared" si="53"/>
        <v>3.4898046181158931E-3</v>
      </c>
      <c r="F1124" s="37">
        <f t="shared" si="52"/>
        <v>-5.6579095276828086</v>
      </c>
    </row>
    <row r="1125" spans="1:6" x14ac:dyDescent="0.3">
      <c r="A1125" s="53">
        <v>3526</v>
      </c>
      <c r="B1125" s="54">
        <f>273.16+'[1]Measured values'!H1767</f>
        <v>301.28390000000002</v>
      </c>
      <c r="C1125" s="37">
        <f t="shared" si="51"/>
        <v>3.3191285694323526E-3</v>
      </c>
      <c r="D1125" s="55">
        <v>1.9426900000000001E-4</v>
      </c>
      <c r="E1125" s="37">
        <f t="shared" si="53"/>
        <v>3.4629055258457819E-3</v>
      </c>
      <c r="F1125" s="37">
        <f t="shared" si="52"/>
        <v>-5.6656472949487755</v>
      </c>
    </row>
    <row r="1126" spans="1:6" x14ac:dyDescent="0.3">
      <c r="A1126" s="53">
        <v>3528</v>
      </c>
      <c r="B1126" s="54">
        <f>273.16+'[1]Measured values'!H1768</f>
        <v>301.28470000000004</v>
      </c>
      <c r="C1126" s="37">
        <f t="shared" si="51"/>
        <v>3.3191197561641857E-3</v>
      </c>
      <c r="D1126" s="55">
        <v>1.9065999999999999E-4</v>
      </c>
      <c r="E1126" s="37">
        <f t="shared" si="53"/>
        <v>3.4477396021707074E-3</v>
      </c>
      <c r="F1126" s="37">
        <f t="shared" si="52"/>
        <v>-5.6700364504447833</v>
      </c>
    </row>
    <row r="1127" spans="1:6" x14ac:dyDescent="0.3">
      <c r="A1127" s="53">
        <v>3530</v>
      </c>
      <c r="B1127" s="54">
        <f>273.16+'[1]Measured values'!H1769</f>
        <v>301.2851</v>
      </c>
      <c r="C1127" s="37">
        <f t="shared" si="51"/>
        <v>3.3191153495476544E-3</v>
      </c>
      <c r="D1127" s="55">
        <v>1.9353999999999999E-4</v>
      </c>
      <c r="E1127" s="37">
        <f t="shared" si="53"/>
        <v>3.5253187613822853E-3</v>
      </c>
      <c r="F1127" s="37">
        <f t="shared" si="52"/>
        <v>-5.6477844180454069</v>
      </c>
    </row>
    <row r="1128" spans="1:6" x14ac:dyDescent="0.3">
      <c r="A1128" s="53">
        <v>3532</v>
      </c>
      <c r="B1128" s="54">
        <f>273.16+'[1]Measured values'!H1770</f>
        <v>301.28470000000004</v>
      </c>
      <c r="C1128" s="37">
        <f t="shared" si="51"/>
        <v>3.3191197561641857E-3</v>
      </c>
      <c r="D1128" s="55">
        <v>1.9456899999999999E-4</v>
      </c>
      <c r="E1128" s="37">
        <f t="shared" si="53"/>
        <v>3.5184267631110477E-3</v>
      </c>
      <c r="F1128" s="37">
        <f t="shared" si="52"/>
        <v>-5.6497413315786078</v>
      </c>
    </row>
    <row r="1129" spans="1:6" x14ac:dyDescent="0.3">
      <c r="A1129" s="53">
        <v>3534</v>
      </c>
      <c r="B1129" s="54">
        <f>273.16+'[1]Measured values'!H1771</f>
        <v>301.28530000000001</v>
      </c>
      <c r="C1129" s="37">
        <f t="shared" si="51"/>
        <v>3.319113146243776E-3</v>
      </c>
      <c r="D1129" s="55">
        <v>1.8759399999999999E-4</v>
      </c>
      <c r="E1129" s="37">
        <f t="shared" si="53"/>
        <v>3.4295063985358919E-3</v>
      </c>
      <c r="F1129" s="37">
        <f t="shared" si="52"/>
        <v>-5.6753389352923067</v>
      </c>
    </row>
    <row r="1130" spans="1:6" x14ac:dyDescent="0.3">
      <c r="A1130" s="53">
        <v>3536</v>
      </c>
      <c r="B1130" s="54">
        <f>273.16+'[1]Measured values'!H1772</f>
        <v>301.28570000000002</v>
      </c>
      <c r="C1130" s="37">
        <f t="shared" si="51"/>
        <v>3.3191087396447954E-3</v>
      </c>
      <c r="D1130" s="55">
        <v>1.81442E-4</v>
      </c>
      <c r="E1130" s="37">
        <f t="shared" si="53"/>
        <v>3.3414732965001822E-3</v>
      </c>
      <c r="F1130" s="37">
        <f t="shared" si="52"/>
        <v>-5.7013434625159229</v>
      </c>
    </row>
    <row r="1131" spans="1:6" x14ac:dyDescent="0.3">
      <c r="A1131" s="53">
        <v>3538</v>
      </c>
      <c r="B1131" s="54">
        <f>273.16+'[1]Measured values'!H1773</f>
        <v>301.28610000000003</v>
      </c>
      <c r="C1131" s="37">
        <f t="shared" si="51"/>
        <v>3.3191043330575154E-3</v>
      </c>
      <c r="D1131" s="55">
        <v>1.8026399999999999E-4</v>
      </c>
      <c r="E1131" s="37">
        <f t="shared" si="53"/>
        <v>3.3444155844156633E-3</v>
      </c>
      <c r="F1131" s="37">
        <f t="shared" si="52"/>
        <v>-5.700463313845245</v>
      </c>
    </row>
    <row r="1132" spans="1:6" x14ac:dyDescent="0.3">
      <c r="A1132" s="53">
        <v>3540</v>
      </c>
      <c r="B1132" s="54">
        <f>273.16+'[1]Measured values'!H1774</f>
        <v>301.28650000000005</v>
      </c>
      <c r="C1132" s="37">
        <f t="shared" si="51"/>
        <v>3.3190999264819361E-3</v>
      </c>
      <c r="D1132" s="55">
        <v>1.75458E-4</v>
      </c>
      <c r="E1132" s="37">
        <f t="shared" si="53"/>
        <v>3.279588785047621E-3</v>
      </c>
      <c r="F1132" s="37">
        <f t="shared" si="52"/>
        <v>-5.720037234857922</v>
      </c>
    </row>
    <row r="1133" spans="1:6" x14ac:dyDescent="0.3">
      <c r="A1133" s="53">
        <v>3542</v>
      </c>
      <c r="B1133" s="54">
        <f>273.16+'[1]Measured values'!H1775</f>
        <v>301.28710000000001</v>
      </c>
      <c r="C1133" s="37">
        <f t="shared" si="51"/>
        <v>3.3190933166405067E-3</v>
      </c>
      <c r="D1133" s="55">
        <v>1.7577599999999999E-4</v>
      </c>
      <c r="E1133" s="37">
        <f t="shared" si="53"/>
        <v>3.3227977315675927E-3</v>
      </c>
      <c r="F1133" s="37">
        <f t="shared" si="52"/>
        <v>-5.7069481606866042</v>
      </c>
    </row>
    <row r="1134" spans="1:6" x14ac:dyDescent="0.3">
      <c r="A1134" s="53">
        <v>3544</v>
      </c>
      <c r="B1134" s="54">
        <f>273.16+'[1]Measured values'!H1776</f>
        <v>301.28770000000003</v>
      </c>
      <c r="C1134" s="37">
        <f t="shared" si="51"/>
        <v>3.3190867068254026E-3</v>
      </c>
      <c r="D1134" s="55">
        <v>1.76916E-4</v>
      </c>
      <c r="E1134" s="37">
        <f t="shared" si="53"/>
        <v>3.382715105162365E-3</v>
      </c>
      <c r="F1134" s="37">
        <f t="shared" si="52"/>
        <v>-5.6890766063973786</v>
      </c>
    </row>
    <row r="1135" spans="1:6" x14ac:dyDescent="0.3">
      <c r="A1135" s="53">
        <v>3546</v>
      </c>
      <c r="B1135" s="54">
        <f>273.16+'[1]Measured values'!H1777</f>
        <v>301.28810000000004</v>
      </c>
      <c r="C1135" s="37">
        <f t="shared" si="51"/>
        <v>3.3190823002966258E-3</v>
      </c>
      <c r="D1135" s="55">
        <v>1.8258200000000001E-4</v>
      </c>
      <c r="E1135" s="37">
        <f t="shared" si="53"/>
        <v>3.5179576107907144E-3</v>
      </c>
      <c r="F1135" s="37">
        <f t="shared" si="52"/>
        <v>-5.6498746819745209</v>
      </c>
    </row>
    <row r="1136" spans="1:6" x14ac:dyDescent="0.3">
      <c r="A1136" s="53">
        <v>3548</v>
      </c>
      <c r="B1136" s="54">
        <f>273.16+'[1]Measured values'!H1778</f>
        <v>301.28790000000004</v>
      </c>
      <c r="C1136" s="37">
        <f t="shared" si="51"/>
        <v>3.3190845035595516E-3</v>
      </c>
      <c r="D1136" s="55">
        <v>1.88772E-4</v>
      </c>
      <c r="E1136" s="37">
        <f t="shared" si="53"/>
        <v>3.6232629558544177E-3</v>
      </c>
      <c r="F1136" s="37">
        <f t="shared" si="52"/>
        <v>-5.62038029011301</v>
      </c>
    </row>
    <row r="1137" spans="1:6" x14ac:dyDescent="0.3">
      <c r="A1137" s="53">
        <v>3550</v>
      </c>
      <c r="B1137" s="54">
        <f>273.16+'[1]Measured values'!H1779</f>
        <v>301.28830000000005</v>
      </c>
      <c r="C1137" s="37">
        <f t="shared" si="51"/>
        <v>3.3190800970366251E-3</v>
      </c>
      <c r="D1137" s="55">
        <v>1.89595E-4</v>
      </c>
      <c r="E1137" s="37">
        <f t="shared" si="53"/>
        <v>3.6672147001946625E-3</v>
      </c>
      <c r="F1137" s="37">
        <f t="shared" si="52"/>
        <v>-5.608322842331007</v>
      </c>
    </row>
    <row r="1138" spans="1:6" x14ac:dyDescent="0.3">
      <c r="A1138" s="53">
        <v>3552</v>
      </c>
      <c r="B1138" s="54">
        <f>273.16+'[1]Measured values'!H1780</f>
        <v>301.28890000000001</v>
      </c>
      <c r="C1138" s="37">
        <f t="shared" si="51"/>
        <v>3.3190734872741742E-3</v>
      </c>
      <c r="D1138" s="55">
        <v>1.8692099999999999E-4</v>
      </c>
      <c r="E1138" s="37">
        <f t="shared" si="53"/>
        <v>3.6579452054780587E-3</v>
      </c>
      <c r="F1138" s="37">
        <f t="shared" si="52"/>
        <v>-5.610853708491959</v>
      </c>
    </row>
    <row r="1139" spans="1:6" x14ac:dyDescent="0.3">
      <c r="A1139" s="53">
        <v>3554</v>
      </c>
      <c r="B1139" s="54">
        <f>273.16+'[1]Measured values'!H1781</f>
        <v>301.28890000000001</v>
      </c>
      <c r="C1139" s="37">
        <f t="shared" si="51"/>
        <v>3.3190734872741742E-3</v>
      </c>
      <c r="D1139" s="55">
        <v>1.87276E-4</v>
      </c>
      <c r="E1139" s="37">
        <f t="shared" si="53"/>
        <v>3.6648923679046706E-3</v>
      </c>
      <c r="F1139" s="37">
        <f t="shared" si="52"/>
        <v>-5.6089563116314638</v>
      </c>
    </row>
    <row r="1140" spans="1:6" x14ac:dyDescent="0.3">
      <c r="A1140" s="53">
        <v>3556</v>
      </c>
      <c r="B1140" s="54">
        <f>273.16+'[1]Measured values'!H1782</f>
        <v>301.28970000000004</v>
      </c>
      <c r="C1140" s="37">
        <f t="shared" si="51"/>
        <v>3.3190646742985237E-3</v>
      </c>
      <c r="D1140" s="55">
        <v>1.8181600000000001E-4</v>
      </c>
      <c r="E1140" s="37">
        <f t="shared" si="53"/>
        <v>3.6146322067599533E-3</v>
      </c>
      <c r="F1140" s="37">
        <f t="shared" si="52"/>
        <v>-5.6227651694159784</v>
      </c>
    </row>
    <row r="1141" spans="1:6" x14ac:dyDescent="0.3">
      <c r="A1141" s="53">
        <v>3558</v>
      </c>
      <c r="B1141" s="54">
        <f>273.16+'[1]Measured values'!H1783</f>
        <v>301.28950000000003</v>
      </c>
      <c r="C1141" s="37">
        <f t="shared" si="51"/>
        <v>3.3190668775380486E-3</v>
      </c>
      <c r="D1141" s="55">
        <v>1.8544300000000001E-4</v>
      </c>
      <c r="E1141" s="37">
        <f t="shared" si="53"/>
        <v>3.6721386138614193E-3</v>
      </c>
      <c r="F1141" s="37">
        <f t="shared" si="52"/>
        <v>-5.6069810580634281</v>
      </c>
    </row>
    <row r="1142" spans="1:6" x14ac:dyDescent="0.3">
      <c r="A1142" s="53">
        <v>3560</v>
      </c>
      <c r="B1142" s="54">
        <f>273.16+'[1]Measured values'!H1784</f>
        <v>301.29010000000005</v>
      </c>
      <c r="C1142" s="37">
        <f t="shared" si="51"/>
        <v>3.3190602678282487E-3</v>
      </c>
      <c r="D1142" s="55">
        <v>1.8192800000000001E-4</v>
      </c>
      <c r="E1142" s="37">
        <f t="shared" si="53"/>
        <v>3.6458517034083024E-3</v>
      </c>
      <c r="F1142" s="37">
        <f t="shared" si="52"/>
        <v>-5.6141652773300734</v>
      </c>
    </row>
    <row r="1143" spans="1:6" x14ac:dyDescent="0.3">
      <c r="A1143" s="53">
        <v>3562</v>
      </c>
      <c r="B1143" s="54">
        <f>273.16+'[1]Measured values'!H1785</f>
        <v>301.2903</v>
      </c>
      <c r="C1143" s="37">
        <f t="shared" si="51"/>
        <v>3.3190580645974994E-3</v>
      </c>
      <c r="D1143" s="55">
        <v>1.79142E-4</v>
      </c>
      <c r="E1143" s="37">
        <f t="shared" si="53"/>
        <v>3.6044668008026657E-3</v>
      </c>
      <c r="F1143" s="37">
        <f t="shared" si="52"/>
        <v>-5.6255814246482094</v>
      </c>
    </row>
    <row r="1144" spans="1:6" x14ac:dyDescent="0.3">
      <c r="A1144" s="53">
        <v>3564</v>
      </c>
      <c r="B1144" s="54">
        <f>273.16+'[1]Measured values'!H1786</f>
        <v>301.29050000000001</v>
      </c>
      <c r="C1144" s="37">
        <f t="shared" si="51"/>
        <v>3.3190558613696748E-3</v>
      </c>
      <c r="D1144" s="55">
        <v>1.7957199999999999E-4</v>
      </c>
      <c r="E1144" s="37">
        <f t="shared" si="53"/>
        <v>3.6277171717154721E-3</v>
      </c>
      <c r="F1144" s="37">
        <f t="shared" si="52"/>
        <v>-5.6191517068475862</v>
      </c>
    </row>
    <row r="1145" spans="1:6" x14ac:dyDescent="0.3">
      <c r="A1145" s="53">
        <v>3566</v>
      </c>
      <c r="B1145" s="54">
        <f>273.16+'[1]Measured values'!H1787</f>
        <v>301.29110000000003</v>
      </c>
      <c r="C1145" s="37">
        <f t="shared" si="51"/>
        <v>3.3190492517037509E-3</v>
      </c>
      <c r="D1145" s="55">
        <v>1.7953399999999999E-4</v>
      </c>
      <c r="E1145" s="37">
        <f t="shared" si="53"/>
        <v>3.6714519427400402E-3</v>
      </c>
      <c r="F1145" s="37">
        <f t="shared" si="52"/>
        <v>-5.6071680704296778</v>
      </c>
    </row>
    <row r="1146" spans="1:6" x14ac:dyDescent="0.3">
      <c r="A1146" s="53">
        <v>3568</v>
      </c>
      <c r="B1146" s="54">
        <f>273.16+'[1]Measured values'!H1788</f>
        <v>301.29150000000004</v>
      </c>
      <c r="C1146" s="37">
        <f t="shared" si="51"/>
        <v>3.3190448452744266E-3</v>
      </c>
      <c r="D1146" s="55">
        <v>1.7437299999999999E-4</v>
      </c>
      <c r="E1146" s="37">
        <f t="shared" si="53"/>
        <v>3.5953195876296073E-3</v>
      </c>
      <c r="F1146" s="37">
        <f t="shared" si="52"/>
        <v>-5.6281223939495639</v>
      </c>
    </row>
    <row r="1147" spans="1:6" x14ac:dyDescent="0.3">
      <c r="A1147" s="53">
        <v>3570</v>
      </c>
      <c r="B1147" s="54">
        <f>273.16+'[1]Measured values'!H1789</f>
        <v>301.29170000000005</v>
      </c>
      <c r="C1147" s="37">
        <f t="shared" si="51"/>
        <v>3.3190426420641518E-3</v>
      </c>
      <c r="D1147" s="55">
        <v>1.71924E-4</v>
      </c>
      <c r="E1147" s="37">
        <f t="shared" si="53"/>
        <v>3.5595031055912886E-3</v>
      </c>
      <c r="F1147" s="37">
        <f t="shared" si="52"/>
        <v>-5.6381343209410844</v>
      </c>
    </row>
    <row r="1148" spans="1:6" x14ac:dyDescent="0.3">
      <c r="A1148" s="53">
        <v>3572</v>
      </c>
      <c r="B1148" s="54">
        <f>273.16+'[1]Measured values'!H1790</f>
        <v>301.2921</v>
      </c>
      <c r="C1148" s="37">
        <f t="shared" si="51"/>
        <v>3.3190382356523785E-3</v>
      </c>
      <c r="D1148" s="55">
        <v>1.68071E-4</v>
      </c>
      <c r="E1148" s="37">
        <f t="shared" si="53"/>
        <v>3.5087891440481324E-3</v>
      </c>
      <c r="F1148" s="37">
        <f t="shared" si="52"/>
        <v>-5.6524842742269676</v>
      </c>
    </row>
    <row r="1149" spans="1:6" x14ac:dyDescent="0.3">
      <c r="A1149" s="53">
        <v>3574</v>
      </c>
      <c r="B1149" s="54">
        <f>273.16+'[1]Measured values'!H1791</f>
        <v>301.29230000000001</v>
      </c>
      <c r="C1149" s="37">
        <f t="shared" si="51"/>
        <v>3.3190360324508788E-3</v>
      </c>
      <c r="D1149" s="55">
        <v>1.6551000000000001E-4</v>
      </c>
      <c r="E1149" s="37">
        <f t="shared" si="53"/>
        <v>3.4698113207532418E-3</v>
      </c>
      <c r="F1149" s="37">
        <f t="shared" si="52"/>
        <v>-5.663655060924409</v>
      </c>
    </row>
    <row r="1150" spans="1:6" x14ac:dyDescent="0.3">
      <c r="A1150" s="53">
        <v>3576</v>
      </c>
      <c r="B1150" s="54">
        <f>273.16+'[1]Measured values'!H1792</f>
        <v>301.29250000000002</v>
      </c>
      <c r="C1150" s="37">
        <f t="shared" si="51"/>
        <v>3.3190338292523043E-3</v>
      </c>
      <c r="D1150" s="55">
        <v>1.6175099999999999E-4</v>
      </c>
      <c r="E1150" s="37">
        <f t="shared" si="53"/>
        <v>3.4052842105253374E-3</v>
      </c>
      <c r="F1150" s="37">
        <f t="shared" si="52"/>
        <v>-5.6824268742809041</v>
      </c>
    </row>
    <row r="1151" spans="1:6" x14ac:dyDescent="0.3">
      <c r="A1151" s="53">
        <v>3578</v>
      </c>
      <c r="B1151" s="54">
        <f>273.16+'[1]Measured values'!H1793</f>
        <v>301.29290000000003</v>
      </c>
      <c r="C1151" s="37">
        <f t="shared" si="51"/>
        <v>3.3190294228639303E-3</v>
      </c>
      <c r="D1151" s="55">
        <v>1.5946999999999999E-4</v>
      </c>
      <c r="E1151" s="37">
        <f t="shared" si="53"/>
        <v>3.3857749469214174E-3</v>
      </c>
      <c r="F1151" s="37">
        <f t="shared" si="52"/>
        <v>-5.6881724632446362</v>
      </c>
    </row>
    <row r="1152" spans="1:6" x14ac:dyDescent="0.3">
      <c r="A1152" s="53">
        <v>3580</v>
      </c>
      <c r="B1152" s="54">
        <f>273.16+'[1]Measured values'!H1794</f>
        <v>301.29310000000004</v>
      </c>
      <c r="C1152" s="37">
        <f t="shared" si="51"/>
        <v>3.3190272196741309E-3</v>
      </c>
      <c r="D1152" s="55">
        <v>1.6117099999999999E-4</v>
      </c>
      <c r="E1152" s="37">
        <f t="shared" si="53"/>
        <v>3.4364818763330824E-3</v>
      </c>
      <c r="F1152" s="37">
        <f t="shared" si="52"/>
        <v>-5.6733070412902062</v>
      </c>
    </row>
    <row r="1153" spans="1:6" x14ac:dyDescent="0.3">
      <c r="A1153" s="53">
        <v>3582</v>
      </c>
      <c r="B1153" s="54">
        <f>273.16+'[1]Measured values'!H1795</f>
        <v>301.29350000000005</v>
      </c>
      <c r="C1153" s="37">
        <f t="shared" si="51"/>
        <v>3.3190228133033067E-3</v>
      </c>
      <c r="D1153" s="55">
        <v>1.6298500000000001E-4</v>
      </c>
      <c r="E1153" s="37">
        <f t="shared" si="53"/>
        <v>3.5050537634423343E-3</v>
      </c>
      <c r="F1153" s="37">
        <f t="shared" si="52"/>
        <v>-5.6535494195426601</v>
      </c>
    </row>
    <row r="1154" spans="1:6" x14ac:dyDescent="0.3">
      <c r="A1154" s="53">
        <v>3584</v>
      </c>
      <c r="B1154" s="54">
        <f>273.16+'[1]Measured values'!H1796</f>
        <v>301.2937</v>
      </c>
      <c r="C1154" s="37">
        <f t="shared" si="51"/>
        <v>3.3190206101222828E-3</v>
      </c>
      <c r="D1154" s="55">
        <v>1.6042300000000001E-4</v>
      </c>
      <c r="E1154" s="37">
        <f t="shared" si="53"/>
        <v>3.4648596112288078E-3</v>
      </c>
      <c r="F1154" s="37">
        <f t="shared" si="52"/>
        <v>-5.6650831634009577</v>
      </c>
    </row>
    <row r="1155" spans="1:6" x14ac:dyDescent="0.3">
      <c r="A1155" s="53">
        <v>3586</v>
      </c>
      <c r="B1155" s="54">
        <f>273.16+'[1]Measured values'!H1797</f>
        <v>301.29410000000001</v>
      </c>
      <c r="C1155" s="37">
        <f t="shared" si="51"/>
        <v>3.3190162037690083E-3</v>
      </c>
      <c r="D1155" s="55">
        <v>1.5713200000000001E-4</v>
      </c>
      <c r="E1155" s="37">
        <f t="shared" si="53"/>
        <v>3.4233551198244129E-3</v>
      </c>
      <c r="F1155" s="37">
        <f t="shared" si="52"/>
        <v>-5.6771341796138444</v>
      </c>
    </row>
    <row r="1156" spans="1:6" x14ac:dyDescent="0.3">
      <c r="A1156" s="53">
        <v>3588</v>
      </c>
      <c r="B1156" s="54">
        <f>273.16+'[1]Measured values'!H1798</f>
        <v>301.29410000000001</v>
      </c>
      <c r="C1156" s="37">
        <f t="shared" si="51"/>
        <v>3.3190162037690083E-3</v>
      </c>
      <c r="D1156" s="55">
        <v>1.5793599999999999E-4</v>
      </c>
      <c r="E1156" s="37">
        <f t="shared" si="53"/>
        <v>3.4408714596936866E-3</v>
      </c>
      <c r="F1156" s="37">
        <f t="shared" si="52"/>
        <v>-5.6720305083734832</v>
      </c>
    </row>
    <row r="1157" spans="1:6" x14ac:dyDescent="0.3">
      <c r="A1157" s="53">
        <v>3590</v>
      </c>
      <c r="B1157" s="54">
        <f>273.16+'[1]Measured values'!H1799</f>
        <v>301.29430000000002</v>
      </c>
      <c r="C1157" s="37">
        <f t="shared" si="51"/>
        <v>3.3190140005967587E-3</v>
      </c>
      <c r="D1157" s="55">
        <v>1.5225199999999999E-4</v>
      </c>
      <c r="E1157" s="37">
        <f t="shared" si="53"/>
        <v>3.3315536105024998E-3</v>
      </c>
      <c r="F1157" s="37">
        <f t="shared" si="52"/>
        <v>-5.7043165340898065</v>
      </c>
    </row>
    <row r="1158" spans="1:6" x14ac:dyDescent="0.3">
      <c r="A1158" s="53">
        <v>3592</v>
      </c>
      <c r="B1158" s="54">
        <f>273.16+'[1]Measured values'!H1800</f>
        <v>301.29510000000005</v>
      </c>
      <c r="C1158" s="37">
        <f t="shared" si="51"/>
        <v>3.3190051879370087E-3</v>
      </c>
      <c r="D1158" s="55">
        <v>1.50793E-4</v>
      </c>
      <c r="E1158" s="37">
        <f t="shared" si="53"/>
        <v>3.3584187082417185E-3</v>
      </c>
      <c r="F1158" s="37">
        <f t="shared" si="52"/>
        <v>-5.6962850383316805</v>
      </c>
    </row>
    <row r="1159" spans="1:6" x14ac:dyDescent="0.3">
      <c r="A1159" s="53">
        <v>3594</v>
      </c>
      <c r="B1159" s="54">
        <f>273.16+'[1]Measured values'!H1801</f>
        <v>301.2953</v>
      </c>
      <c r="C1159" s="37">
        <f t="shared" si="51"/>
        <v>3.3190029847793841E-3</v>
      </c>
      <c r="D1159" s="55">
        <v>1.4967100000000001E-4</v>
      </c>
      <c r="E1159" s="37">
        <f t="shared" si="53"/>
        <v>3.3483445190130852E-3</v>
      </c>
      <c r="F1159" s="37">
        <f t="shared" si="52"/>
        <v>-5.6992892287180226</v>
      </c>
    </row>
    <row r="1160" spans="1:6" x14ac:dyDescent="0.3">
      <c r="A1160" s="53">
        <v>3596</v>
      </c>
      <c r="B1160" s="54">
        <f>273.16+'[1]Measured values'!H1802</f>
        <v>301.29580000000004</v>
      </c>
      <c r="C1160" s="37">
        <f t="shared" si="51"/>
        <v>3.3189974768981175E-3</v>
      </c>
      <c r="D1160" s="55">
        <v>1.5021300000000001E-4</v>
      </c>
      <c r="E1160" s="37">
        <f t="shared" si="53"/>
        <v>3.3984841628967458E-3</v>
      </c>
      <c r="F1160" s="37">
        <f t="shared" si="52"/>
        <v>-5.6844257812158787</v>
      </c>
    </row>
    <row r="1161" spans="1:6" x14ac:dyDescent="0.3">
      <c r="A1161" s="53">
        <v>3598</v>
      </c>
      <c r="B1161" s="54">
        <f>273.16+'[1]Measured values'!H1803</f>
        <v>301.29600000000005</v>
      </c>
      <c r="C1161" s="37">
        <f t="shared" ref="C1161:C1224" si="54">1/B1161</f>
        <v>3.3189952737507295E-3</v>
      </c>
      <c r="D1161" s="55">
        <v>1.5049400000000001E-4</v>
      </c>
      <c r="E1161" s="37">
        <f t="shared" si="53"/>
        <v>3.4203181818195255E-3</v>
      </c>
      <c r="F1161" s="37">
        <f t="shared" ref="F1161:F1224" si="55">LN(E1161)</f>
        <v>-5.6780216966154242</v>
      </c>
    </row>
    <row r="1162" spans="1:6" x14ac:dyDescent="0.3">
      <c r="A1162" s="53">
        <v>3600</v>
      </c>
      <c r="B1162" s="54">
        <f>273.16+'[1]Measured values'!H1804</f>
        <v>301.29640000000001</v>
      </c>
      <c r="C1162" s="37">
        <f t="shared" si="54"/>
        <v>3.3189908674647289E-3</v>
      </c>
      <c r="D1162" s="55">
        <v>1.4832499999999999E-4</v>
      </c>
      <c r="E1162" s="37">
        <f t="shared" ref="E1162:E1225" si="56">D1162/($B$3-B1162)</f>
        <v>3.4019495412823523E-3</v>
      </c>
      <c r="F1162" s="37">
        <f t="shared" si="55"/>
        <v>-5.6834066171930218</v>
      </c>
    </row>
    <row r="1163" spans="1:6" x14ac:dyDescent="0.3">
      <c r="A1163" s="53">
        <v>3602</v>
      </c>
      <c r="B1163" s="54">
        <f>273.16+'[1]Measured values'!H1805</f>
        <v>301.29660000000001</v>
      </c>
      <c r="C1163" s="37">
        <f t="shared" si="54"/>
        <v>3.3189886643261155E-3</v>
      </c>
      <c r="D1163" s="55">
        <v>1.4995199999999999E-4</v>
      </c>
      <c r="E1163" s="37">
        <f t="shared" si="56"/>
        <v>3.4551152073717078E-3</v>
      </c>
      <c r="F1163" s="37">
        <f t="shared" si="55"/>
        <v>-5.6678994772036182</v>
      </c>
    </row>
    <row r="1164" spans="1:6" x14ac:dyDescent="0.3">
      <c r="A1164" s="53">
        <v>3604</v>
      </c>
      <c r="B1164" s="54">
        <f>273.16+'[1]Measured values'!H1806</f>
        <v>301.29660000000001</v>
      </c>
      <c r="C1164" s="37">
        <f t="shared" si="54"/>
        <v>3.3189886643261155E-3</v>
      </c>
      <c r="D1164" s="55">
        <v>1.5163500000000001E-4</v>
      </c>
      <c r="E1164" s="37">
        <f t="shared" si="56"/>
        <v>3.4938940092150085E-3</v>
      </c>
      <c r="F1164" s="37">
        <f t="shared" si="55"/>
        <v>-5.6567384028148187</v>
      </c>
    </row>
    <row r="1165" spans="1:6" x14ac:dyDescent="0.3">
      <c r="A1165" s="53">
        <v>3606</v>
      </c>
      <c r="B1165" s="54">
        <f>273.16+'[1]Measured values'!H1807</f>
        <v>301.29720000000003</v>
      </c>
      <c r="C1165" s="37">
        <f t="shared" si="54"/>
        <v>3.3189820549278251E-3</v>
      </c>
      <c r="D1165" s="55">
        <v>1.4957800000000001E-4</v>
      </c>
      <c r="E1165" s="37">
        <f t="shared" si="56"/>
        <v>3.4948130841121719E-3</v>
      </c>
      <c r="F1165" s="37">
        <f t="shared" si="55"/>
        <v>-5.6564753856672434</v>
      </c>
    </row>
    <row r="1166" spans="1:6" x14ac:dyDescent="0.3">
      <c r="A1166" s="53">
        <v>3608</v>
      </c>
      <c r="B1166" s="54">
        <f>273.16+'[1]Measured values'!H1808</f>
        <v>301.29760000000005</v>
      </c>
      <c r="C1166" s="37">
        <f t="shared" si="54"/>
        <v>3.3189776486769224E-3</v>
      </c>
      <c r="D1166" s="55">
        <v>1.5174700000000001E-4</v>
      </c>
      <c r="E1166" s="37">
        <f t="shared" si="56"/>
        <v>3.5789386792464272E-3</v>
      </c>
      <c r="F1166" s="37">
        <f t="shared" si="55"/>
        <v>-5.6326889808330343</v>
      </c>
    </row>
    <row r="1167" spans="1:6" x14ac:dyDescent="0.3">
      <c r="A1167" s="53">
        <v>3610</v>
      </c>
      <c r="B1167" s="54">
        <f>273.16+'[1]Measured values'!H1809</f>
        <v>301.29780000000005</v>
      </c>
      <c r="C1167" s="37">
        <f t="shared" si="54"/>
        <v>3.3189754455558583E-3</v>
      </c>
      <c r="D1167" s="55">
        <v>1.5389700000000001E-4</v>
      </c>
      <c r="E1167" s="37">
        <f t="shared" si="56"/>
        <v>3.6468483412339723E-3</v>
      </c>
      <c r="F1167" s="37">
        <f t="shared" si="55"/>
        <v>-5.6138919525461732</v>
      </c>
    </row>
    <row r="1168" spans="1:6" x14ac:dyDescent="0.3">
      <c r="A1168" s="53">
        <v>3612</v>
      </c>
      <c r="B1168" s="54">
        <f>273.16+'[1]Measured values'!H1810</f>
        <v>301.29780000000005</v>
      </c>
      <c r="C1168" s="37">
        <f t="shared" si="54"/>
        <v>3.3189754455558583E-3</v>
      </c>
      <c r="D1168" s="55">
        <v>1.5393500000000001E-4</v>
      </c>
      <c r="E1168" s="37">
        <f t="shared" si="56"/>
        <v>3.6477488151676223E-3</v>
      </c>
      <c r="F1168" s="37">
        <f t="shared" si="55"/>
        <v>-5.6136450646320322</v>
      </c>
    </row>
    <row r="1169" spans="1:6" x14ac:dyDescent="0.3">
      <c r="A1169" s="53">
        <v>3614</v>
      </c>
      <c r="B1169" s="54">
        <f>273.16+'[1]Measured values'!H1811</f>
        <v>301.29820000000001</v>
      </c>
      <c r="C1169" s="37">
        <f t="shared" si="54"/>
        <v>3.3189710393225049E-3</v>
      </c>
      <c r="D1169" s="55">
        <v>1.5195200000000001E-4</v>
      </c>
      <c r="E1169" s="37">
        <f t="shared" si="56"/>
        <v>3.635215311002752E-3</v>
      </c>
      <c r="F1169" s="37">
        <f t="shared" si="55"/>
        <v>-5.61708693701281</v>
      </c>
    </row>
    <row r="1170" spans="1:6" x14ac:dyDescent="0.3">
      <c r="A1170" s="53">
        <v>3616</v>
      </c>
      <c r="B1170" s="54">
        <f>273.16+'[1]Measured values'!H1812</f>
        <v>301.29860000000002</v>
      </c>
      <c r="C1170" s="37">
        <f t="shared" si="54"/>
        <v>3.3189666331008504E-3</v>
      </c>
      <c r="D1170" s="55">
        <v>1.50438E-4</v>
      </c>
      <c r="E1170" s="37">
        <f t="shared" si="56"/>
        <v>3.6337681159411429E-3</v>
      </c>
      <c r="F1170" s="37">
        <f t="shared" si="55"/>
        <v>-5.6174851206364966</v>
      </c>
    </row>
    <row r="1171" spans="1:6" x14ac:dyDescent="0.3">
      <c r="A1171" s="53">
        <v>3618</v>
      </c>
      <c r="B1171" s="54">
        <f>273.16+'[1]Measured values'!H1813</f>
        <v>301.29920000000004</v>
      </c>
      <c r="C1171" s="37">
        <f t="shared" si="54"/>
        <v>3.3189600237903049E-3</v>
      </c>
      <c r="D1171" s="55">
        <v>1.5071799999999999E-4</v>
      </c>
      <c r="E1171" s="37">
        <f t="shared" si="56"/>
        <v>3.6940686274518695E-3</v>
      </c>
      <c r="F1171" s="37">
        <f t="shared" si="55"/>
        <v>-5.6010268192910679</v>
      </c>
    </row>
    <row r="1172" spans="1:6" x14ac:dyDescent="0.3">
      <c r="A1172" s="53">
        <v>3620</v>
      </c>
      <c r="B1172" s="54">
        <f>273.16+'[1]Measured values'!H1814</f>
        <v>301.29920000000004</v>
      </c>
      <c r="C1172" s="37">
        <f t="shared" si="54"/>
        <v>3.3189600237903049E-3</v>
      </c>
      <c r="D1172" s="55">
        <v>1.53187E-4</v>
      </c>
      <c r="E1172" s="37">
        <f t="shared" si="56"/>
        <v>3.7545833333342371E-3</v>
      </c>
      <c r="F1172" s="37">
        <f t="shared" si="55"/>
        <v>-5.584777963082896</v>
      </c>
    </row>
    <row r="1173" spans="1:6" x14ac:dyDescent="0.3">
      <c r="A1173" s="53">
        <v>3622</v>
      </c>
      <c r="B1173" s="54">
        <f>273.16+'[1]Measured values'!H1815</f>
        <v>301.29940000000005</v>
      </c>
      <c r="C1173" s="37">
        <f t="shared" si="54"/>
        <v>3.3189578206926393E-3</v>
      </c>
      <c r="D1173" s="55">
        <v>1.5348599999999999E-4</v>
      </c>
      <c r="E1173" s="37">
        <f t="shared" si="56"/>
        <v>3.780443349755227E-3</v>
      </c>
      <c r="F1173" s="37">
        <f t="shared" si="55"/>
        <v>-5.577913987933341</v>
      </c>
    </row>
    <row r="1174" spans="1:6" x14ac:dyDescent="0.3">
      <c r="A1174" s="53">
        <v>3624</v>
      </c>
      <c r="B1174" s="54">
        <f>273.16+'[1]Measured values'!H1816</f>
        <v>301.2998</v>
      </c>
      <c r="C1174" s="37">
        <f t="shared" si="54"/>
        <v>3.3189534145060835E-3</v>
      </c>
      <c r="D1174" s="55">
        <v>1.4955900000000001E-4</v>
      </c>
      <c r="E1174" s="37">
        <f t="shared" si="56"/>
        <v>3.7203731343258503E-3</v>
      </c>
      <c r="F1174" s="37">
        <f t="shared" si="55"/>
        <v>-5.5939313108009809</v>
      </c>
    </row>
    <row r="1175" spans="1:6" x14ac:dyDescent="0.3">
      <c r="A1175" s="53">
        <v>3626</v>
      </c>
      <c r="B1175" s="54">
        <f>273.16+'[1]Measured values'!H1817</f>
        <v>301.3</v>
      </c>
      <c r="C1175" s="37">
        <f t="shared" si="54"/>
        <v>3.318951211417192E-3</v>
      </c>
      <c r="D1175" s="55">
        <v>1.45239E-4</v>
      </c>
      <c r="E1175" s="37">
        <f t="shared" si="56"/>
        <v>3.6309749999981424E-3</v>
      </c>
      <c r="F1175" s="37">
        <f t="shared" si="55"/>
        <v>-5.6182540717297575</v>
      </c>
    </row>
    <row r="1176" spans="1:6" x14ac:dyDescent="0.3">
      <c r="A1176" s="53">
        <v>3628</v>
      </c>
      <c r="B1176" s="54">
        <f>273.16+'[1]Measured values'!H1818</f>
        <v>301.30020000000002</v>
      </c>
      <c r="C1176" s="37">
        <f t="shared" si="54"/>
        <v>3.3189490083312258E-3</v>
      </c>
      <c r="D1176" s="55">
        <v>1.45258E-4</v>
      </c>
      <c r="E1176" s="37">
        <f t="shared" si="56"/>
        <v>3.649698492461044E-3</v>
      </c>
      <c r="F1176" s="37">
        <f t="shared" si="55"/>
        <v>-5.6131107196048955</v>
      </c>
    </row>
    <row r="1177" spans="1:6" x14ac:dyDescent="0.3">
      <c r="A1177" s="53">
        <v>3630</v>
      </c>
      <c r="B1177" s="54">
        <f>273.16+'[1]Measured values'!H1819</f>
        <v>301.30060000000003</v>
      </c>
      <c r="C1177" s="37">
        <f t="shared" si="54"/>
        <v>3.318944602168067E-3</v>
      </c>
      <c r="D1177" s="55">
        <v>1.4365E-4</v>
      </c>
      <c r="E1177" s="37">
        <f t="shared" si="56"/>
        <v>3.6459390862943657E-3</v>
      </c>
      <c r="F1177" s="37">
        <f t="shared" si="55"/>
        <v>-5.6141413098607407</v>
      </c>
    </row>
    <row r="1178" spans="1:6" x14ac:dyDescent="0.3">
      <c r="A1178" s="53">
        <v>3632</v>
      </c>
      <c r="B1178" s="54">
        <f>273.16+'[1]Measured values'!H1820</f>
        <v>301.30060000000003</v>
      </c>
      <c r="C1178" s="37">
        <f t="shared" si="54"/>
        <v>3.318944602168067E-3</v>
      </c>
      <c r="D1178" s="55">
        <v>1.4422999999999999E-4</v>
      </c>
      <c r="E1178" s="37">
        <f t="shared" si="56"/>
        <v>3.6606598984771067E-3</v>
      </c>
      <c r="F1178" s="37">
        <f t="shared" si="55"/>
        <v>-5.6101118476906198</v>
      </c>
    </row>
    <row r="1179" spans="1:6" x14ac:dyDescent="0.3">
      <c r="A1179" s="53">
        <v>3634</v>
      </c>
      <c r="B1179" s="54">
        <f>273.16+'[1]Measured values'!H1821</f>
        <v>301.30160000000001</v>
      </c>
      <c r="C1179" s="37">
        <f t="shared" si="54"/>
        <v>3.3189335868113543E-3</v>
      </c>
      <c r="D1179" s="55">
        <v>1.4127500000000001E-4</v>
      </c>
      <c r="E1179" s="37">
        <f t="shared" si="56"/>
        <v>3.6790364583310156E-3</v>
      </c>
      <c r="F1179" s="37">
        <f t="shared" si="55"/>
        <v>-5.6051043930605413</v>
      </c>
    </row>
    <row r="1180" spans="1:6" x14ac:dyDescent="0.3">
      <c r="A1180" s="53">
        <v>3636</v>
      </c>
      <c r="B1180" s="54">
        <f>273.16+'[1]Measured values'!H1822</f>
        <v>301.30160000000001</v>
      </c>
      <c r="C1180" s="37">
        <f t="shared" si="54"/>
        <v>3.3189335868113543E-3</v>
      </c>
      <c r="D1180" s="55">
        <v>1.4694099999999999E-4</v>
      </c>
      <c r="E1180" s="37">
        <f t="shared" si="56"/>
        <v>3.8265885416642557E-3</v>
      </c>
      <c r="F1180" s="37">
        <f t="shared" si="55"/>
        <v>-5.5657815929086309</v>
      </c>
    </row>
    <row r="1181" spans="1:6" x14ac:dyDescent="0.3">
      <c r="A1181" s="53">
        <v>3638</v>
      </c>
      <c r="B1181" s="54">
        <f>273.16+'[1]Measured values'!H1823</f>
        <v>301.30160000000001</v>
      </c>
      <c r="C1181" s="37">
        <f t="shared" si="54"/>
        <v>3.3189335868113543E-3</v>
      </c>
      <c r="D1181" s="55">
        <v>1.48362E-4</v>
      </c>
      <c r="E1181" s="37">
        <f t="shared" si="56"/>
        <v>3.863593749997566E-3</v>
      </c>
      <c r="F1181" s="37">
        <f t="shared" si="55"/>
        <v>-5.5561575053233554</v>
      </c>
    </row>
    <row r="1182" spans="1:6" x14ac:dyDescent="0.3">
      <c r="A1182" s="53">
        <v>3640</v>
      </c>
      <c r="B1182" s="54">
        <f>273.16+'[1]Measured values'!H1824</f>
        <v>301.30240000000003</v>
      </c>
      <c r="C1182" s="37">
        <f t="shared" si="54"/>
        <v>3.3189247745786291E-3</v>
      </c>
      <c r="D1182" s="55">
        <v>1.4365E-4</v>
      </c>
      <c r="E1182" s="37">
        <f t="shared" si="56"/>
        <v>3.8204787234044956E-3</v>
      </c>
      <c r="F1182" s="37">
        <f t="shared" si="55"/>
        <v>-5.5673795439526241</v>
      </c>
    </row>
    <row r="1183" spans="1:6" x14ac:dyDescent="0.3">
      <c r="A1183" s="53">
        <v>3642</v>
      </c>
      <c r="B1183" s="54">
        <f>273.16+'[1]Measured values'!H1825</f>
        <v>301.30240000000003</v>
      </c>
      <c r="C1183" s="37">
        <f t="shared" si="54"/>
        <v>3.3189247745786291E-3</v>
      </c>
      <c r="D1183" s="55">
        <v>1.4737100000000001E-4</v>
      </c>
      <c r="E1183" s="37">
        <f t="shared" si="56"/>
        <v>3.9194414893619486E-3</v>
      </c>
      <c r="F1183" s="37">
        <f t="shared" si="55"/>
        <v>-5.5418061125341911</v>
      </c>
    </row>
    <row r="1184" spans="1:6" x14ac:dyDescent="0.3">
      <c r="A1184" s="53">
        <v>3644</v>
      </c>
      <c r="B1184" s="54">
        <f>273.16+'[1]Measured values'!H1826</f>
        <v>301.30260000000004</v>
      </c>
      <c r="C1184" s="37">
        <f t="shared" si="54"/>
        <v>3.3189225715277593E-3</v>
      </c>
      <c r="D1184" s="55">
        <v>1.4912899999999999E-4</v>
      </c>
      <c r="E1184" s="37">
        <f t="shared" si="56"/>
        <v>3.9874064171132595E-3</v>
      </c>
      <c r="F1184" s="37">
        <f t="shared" si="55"/>
        <v>-5.5246142802090823</v>
      </c>
    </row>
    <row r="1185" spans="1:6" x14ac:dyDescent="0.3">
      <c r="A1185" s="53">
        <v>3646</v>
      </c>
      <c r="B1185" s="54">
        <f>273.16+'[1]Measured values'!H1827</f>
        <v>301.30280000000005</v>
      </c>
      <c r="C1185" s="37">
        <f t="shared" si="54"/>
        <v>3.3189203684798143E-3</v>
      </c>
      <c r="D1185" s="55">
        <v>1.49297E-4</v>
      </c>
      <c r="E1185" s="37">
        <f t="shared" si="56"/>
        <v>4.0133602150554514E-3</v>
      </c>
      <c r="F1185" s="37">
        <f t="shared" si="55"/>
        <v>-5.5181264296884862</v>
      </c>
    </row>
    <row r="1186" spans="1:6" x14ac:dyDescent="0.3">
      <c r="A1186" s="53">
        <v>3648</v>
      </c>
      <c r="B1186" s="54">
        <f>273.16+'[1]Measured values'!H1828</f>
        <v>301.303</v>
      </c>
      <c r="C1186" s="37">
        <f t="shared" si="54"/>
        <v>3.3189181654347949E-3</v>
      </c>
      <c r="D1186" s="55">
        <v>1.4529500000000001E-4</v>
      </c>
      <c r="E1186" s="37">
        <f t="shared" si="56"/>
        <v>3.9268918918882239E-3</v>
      </c>
      <c r="F1186" s="37">
        <f t="shared" si="55"/>
        <v>-5.5399070332054343</v>
      </c>
    </row>
    <row r="1187" spans="1:6" x14ac:dyDescent="0.3">
      <c r="A1187" s="53">
        <v>3650</v>
      </c>
      <c r="B1187" s="54">
        <f>273.16+'[1]Measured values'!H1829</f>
        <v>301.30340000000001</v>
      </c>
      <c r="C1187" s="37">
        <f t="shared" si="54"/>
        <v>3.3189137593535286E-3</v>
      </c>
      <c r="D1187" s="55">
        <v>1.41612E-4</v>
      </c>
      <c r="E1187" s="37">
        <f t="shared" si="56"/>
        <v>3.8691803278666026E-3</v>
      </c>
      <c r="F1187" s="37">
        <f t="shared" si="55"/>
        <v>-5.5547125959584269</v>
      </c>
    </row>
    <row r="1188" spans="1:6" x14ac:dyDescent="0.3">
      <c r="A1188" s="53">
        <v>3652</v>
      </c>
      <c r="B1188" s="54">
        <f>273.16+'[1]Measured values'!H1830</f>
        <v>301.30360000000002</v>
      </c>
      <c r="C1188" s="37">
        <f t="shared" si="54"/>
        <v>3.3189115563172825E-3</v>
      </c>
      <c r="D1188" s="55">
        <v>1.4039599999999999E-4</v>
      </c>
      <c r="E1188" s="37">
        <f t="shared" si="56"/>
        <v>3.8570329670314153E-3</v>
      </c>
      <c r="F1188" s="37">
        <f t="shared" si="55"/>
        <v>-5.5578570524678623</v>
      </c>
    </row>
    <row r="1189" spans="1:6" x14ac:dyDescent="0.3">
      <c r="A1189" s="53">
        <v>3654</v>
      </c>
      <c r="B1189" s="54">
        <f>273.16+'[1]Measured values'!H1831</f>
        <v>301.30380000000002</v>
      </c>
      <c r="C1189" s="37">
        <f t="shared" si="54"/>
        <v>3.3189093532839608E-3</v>
      </c>
      <c r="D1189" s="55">
        <v>1.41855E-4</v>
      </c>
      <c r="E1189" s="37">
        <f t="shared" si="56"/>
        <v>3.9186464088389128E-3</v>
      </c>
      <c r="F1189" s="37">
        <f t="shared" si="55"/>
        <v>-5.5420089886784982</v>
      </c>
    </row>
    <row r="1190" spans="1:6" x14ac:dyDescent="0.3">
      <c r="A1190" s="53">
        <v>3656</v>
      </c>
      <c r="B1190" s="54">
        <f>273.16+'[1]Measured values'!H1832</f>
        <v>301.30420000000004</v>
      </c>
      <c r="C1190" s="37">
        <f t="shared" si="54"/>
        <v>3.318904947226092E-3</v>
      </c>
      <c r="D1190" s="55">
        <v>1.39779E-4</v>
      </c>
      <c r="E1190" s="37">
        <f t="shared" si="56"/>
        <v>3.9044413407826983E-3</v>
      </c>
      <c r="F1190" s="37">
        <f t="shared" si="55"/>
        <v>-5.5456405684645507</v>
      </c>
    </row>
    <row r="1191" spans="1:6" x14ac:dyDescent="0.3">
      <c r="A1191" s="53">
        <v>3658</v>
      </c>
      <c r="B1191" s="54">
        <f>273.16+'[1]Measured values'!H1833</f>
        <v>301.30460000000005</v>
      </c>
      <c r="C1191" s="37">
        <f t="shared" si="54"/>
        <v>3.3189005411799217E-3</v>
      </c>
      <c r="D1191" s="55">
        <v>1.38264E-4</v>
      </c>
      <c r="E1191" s="37">
        <f t="shared" si="56"/>
        <v>3.9057627118664539E-3</v>
      </c>
      <c r="F1191" s="37">
        <f t="shared" si="55"/>
        <v>-5.5453021980231503</v>
      </c>
    </row>
    <row r="1192" spans="1:6" x14ac:dyDescent="0.3">
      <c r="A1192" s="53">
        <v>3660</v>
      </c>
      <c r="B1192" s="54">
        <f>273.16+'[1]Measured values'!H1834</f>
        <v>301.30500000000001</v>
      </c>
      <c r="C1192" s="37">
        <f t="shared" si="54"/>
        <v>3.3188961351454504E-3</v>
      </c>
      <c r="D1192" s="55">
        <v>1.3934900000000001E-4</v>
      </c>
      <c r="E1192" s="37">
        <f t="shared" si="56"/>
        <v>3.9813999999971554E-3</v>
      </c>
      <c r="F1192" s="37">
        <f t="shared" si="55"/>
        <v>-5.5261217627451558</v>
      </c>
    </row>
    <row r="1193" spans="1:6" x14ac:dyDescent="0.3">
      <c r="A1193" s="53">
        <v>3662</v>
      </c>
      <c r="B1193" s="54">
        <f>273.16+'[1]Measured values'!H1835</f>
        <v>301.30520000000001</v>
      </c>
      <c r="C1193" s="37">
        <f t="shared" si="54"/>
        <v>3.3188939321326014E-3</v>
      </c>
      <c r="D1193" s="55">
        <v>1.4067699999999999E-4</v>
      </c>
      <c r="E1193" s="37">
        <f t="shared" si="56"/>
        <v>4.0424425287334982E-3</v>
      </c>
      <c r="F1193" s="37">
        <f t="shared" si="55"/>
        <v>-5.5109061833775845</v>
      </c>
    </row>
    <row r="1194" spans="1:6" x14ac:dyDescent="0.3">
      <c r="A1194" s="53">
        <v>3664</v>
      </c>
      <c r="B1194" s="54">
        <f>273.16+'[1]Measured values'!H1836</f>
        <v>301.30560000000003</v>
      </c>
      <c r="C1194" s="37">
        <f t="shared" si="54"/>
        <v>3.3188895261156777E-3</v>
      </c>
      <c r="D1194" s="55">
        <v>1.3991000000000001E-4</v>
      </c>
      <c r="E1194" s="37">
        <f t="shared" si="56"/>
        <v>4.0671511627900954E-3</v>
      </c>
      <c r="F1194" s="37">
        <f t="shared" si="55"/>
        <v>-5.5048124846164432</v>
      </c>
    </row>
    <row r="1195" spans="1:6" x14ac:dyDescent="0.3">
      <c r="A1195" s="53">
        <v>3666</v>
      </c>
      <c r="B1195" s="54">
        <f>273.16+'[1]Measured values'!H1837</f>
        <v>301.30580000000003</v>
      </c>
      <c r="C1195" s="37">
        <f t="shared" si="54"/>
        <v>3.3188873231116025E-3</v>
      </c>
      <c r="D1195" s="55">
        <v>1.41462E-4</v>
      </c>
      <c r="E1195" s="37">
        <f t="shared" si="56"/>
        <v>4.1363157894738715E-3</v>
      </c>
      <c r="F1195" s="37">
        <f t="shared" si="55"/>
        <v>-5.4879497932704489</v>
      </c>
    </row>
    <row r="1196" spans="1:6" x14ac:dyDescent="0.3">
      <c r="A1196" s="53">
        <v>3668</v>
      </c>
      <c r="B1196" s="54">
        <f>273.16+'[1]Measured values'!H1838</f>
        <v>301.30560000000003</v>
      </c>
      <c r="C1196" s="37">
        <f t="shared" si="54"/>
        <v>3.3188895261156777E-3</v>
      </c>
      <c r="D1196" s="55">
        <v>1.3880699999999999E-4</v>
      </c>
      <c r="E1196" s="37">
        <f t="shared" si="56"/>
        <v>4.0350872093017276E-3</v>
      </c>
      <c r="F1196" s="37">
        <f t="shared" si="55"/>
        <v>-5.5127273642839416</v>
      </c>
    </row>
    <row r="1197" spans="1:6" x14ac:dyDescent="0.3">
      <c r="A1197" s="53">
        <v>3670</v>
      </c>
      <c r="B1197" s="54">
        <f>273.16+'[1]Measured values'!H1839</f>
        <v>301.30580000000003</v>
      </c>
      <c r="C1197" s="37">
        <f t="shared" si="54"/>
        <v>3.3188873231116025E-3</v>
      </c>
      <c r="D1197" s="55">
        <v>1.3869500000000001E-4</v>
      </c>
      <c r="E1197" s="37">
        <f t="shared" si="56"/>
        <v>4.0554093567253301E-3</v>
      </c>
      <c r="F1197" s="37">
        <f t="shared" si="55"/>
        <v>-5.5077036454063233</v>
      </c>
    </row>
    <row r="1198" spans="1:6" x14ac:dyDescent="0.3">
      <c r="A1198" s="53">
        <v>3672</v>
      </c>
      <c r="B1198" s="54">
        <f>273.16+'[1]Measured values'!H1840</f>
        <v>301.30640000000005</v>
      </c>
      <c r="C1198" s="37">
        <f t="shared" si="54"/>
        <v>3.3188807141169251E-3</v>
      </c>
      <c r="D1198" s="55">
        <v>1.3574E-4</v>
      </c>
      <c r="E1198" s="37">
        <f t="shared" si="56"/>
        <v>4.0398809523835332E-3</v>
      </c>
      <c r="F1198" s="37">
        <f t="shared" si="55"/>
        <v>-5.5115400546750442</v>
      </c>
    </row>
    <row r="1199" spans="1:6" x14ac:dyDescent="0.3">
      <c r="A1199" s="53">
        <v>3674</v>
      </c>
      <c r="B1199" s="54">
        <f>273.16+'[1]Measured values'!H1841</f>
        <v>301.30640000000005</v>
      </c>
      <c r="C1199" s="37">
        <f t="shared" si="54"/>
        <v>3.3188807141169251E-3</v>
      </c>
      <c r="D1199" s="55">
        <v>1.3349600000000001E-4</v>
      </c>
      <c r="E1199" s="37">
        <f t="shared" si="56"/>
        <v>3.9730952380977761E-3</v>
      </c>
      <c r="F1199" s="37">
        <f t="shared" si="55"/>
        <v>-5.5282098311060555</v>
      </c>
    </row>
    <row r="1200" spans="1:6" x14ac:dyDescent="0.3">
      <c r="A1200" s="53">
        <v>3676</v>
      </c>
      <c r="B1200" s="54">
        <f>273.16+'[1]Measured values'!H1842</f>
        <v>301.30680000000001</v>
      </c>
      <c r="C1200" s="37">
        <f t="shared" si="54"/>
        <v>3.3188763081350965E-3</v>
      </c>
      <c r="D1200" s="55">
        <v>1.3416900000000001E-4</v>
      </c>
      <c r="E1200" s="37">
        <f t="shared" si="56"/>
        <v>4.041234939756346E-3</v>
      </c>
      <c r="F1200" s="37">
        <f t="shared" si="55"/>
        <v>-5.5112049555616167</v>
      </c>
    </row>
    <row r="1201" spans="1:6" x14ac:dyDescent="0.3">
      <c r="A1201" s="53">
        <v>3678</v>
      </c>
      <c r="B1201" s="54">
        <f>273.16+'[1]Measured values'!H1843</f>
        <v>301.30720000000002</v>
      </c>
      <c r="C1201" s="37">
        <f t="shared" si="54"/>
        <v>3.3188719021649661E-3</v>
      </c>
      <c r="D1201" s="55">
        <v>1.33926E-4</v>
      </c>
      <c r="E1201" s="37">
        <f t="shared" si="56"/>
        <v>4.0831097560964629E-3</v>
      </c>
      <c r="F1201" s="37">
        <f t="shared" si="55"/>
        <v>-5.5008963857675734</v>
      </c>
    </row>
    <row r="1202" spans="1:6" x14ac:dyDescent="0.3">
      <c r="A1202" s="53">
        <v>3680</v>
      </c>
      <c r="B1202" s="54">
        <f>273.16+'[1]Measured values'!H1844</f>
        <v>301.30740000000003</v>
      </c>
      <c r="C1202" s="37">
        <f t="shared" si="54"/>
        <v>3.3188696991842881E-3</v>
      </c>
      <c r="D1202" s="55">
        <v>1.34394E-4</v>
      </c>
      <c r="E1202" s="37">
        <f t="shared" si="56"/>
        <v>4.1225153374230368E-3</v>
      </c>
      <c r="F1202" s="37">
        <f t="shared" si="55"/>
        <v>-5.4912917831194816</v>
      </c>
    </row>
    <row r="1203" spans="1:6" x14ac:dyDescent="0.3">
      <c r="A1203" s="53">
        <v>3682</v>
      </c>
      <c r="B1203" s="54">
        <f>273.16+'[1]Measured values'!H1845</f>
        <v>301.30780000000004</v>
      </c>
      <c r="C1203" s="37">
        <f t="shared" si="54"/>
        <v>3.3188652932317048E-3</v>
      </c>
      <c r="D1203" s="55">
        <v>1.3353400000000001E-4</v>
      </c>
      <c r="E1203" s="37">
        <f t="shared" si="56"/>
        <v>4.1470186335418021E-3</v>
      </c>
      <c r="F1203" s="37">
        <f t="shared" si="55"/>
        <v>-5.4853656044697763</v>
      </c>
    </row>
    <row r="1204" spans="1:6" x14ac:dyDescent="0.3">
      <c r="A1204" s="53">
        <v>3684</v>
      </c>
      <c r="B1204" s="54">
        <f>273.16+'[1]Measured values'!H1846</f>
        <v>301.30780000000004</v>
      </c>
      <c r="C1204" s="37">
        <f t="shared" si="54"/>
        <v>3.3188652932317048E-3</v>
      </c>
      <c r="D1204" s="55">
        <v>1.3284200000000001E-4</v>
      </c>
      <c r="E1204" s="37">
        <f t="shared" si="56"/>
        <v>4.1255279503119814E-3</v>
      </c>
      <c r="F1204" s="37">
        <f t="shared" si="55"/>
        <v>-5.4905612794308327</v>
      </c>
    </row>
    <row r="1205" spans="1:6" x14ac:dyDescent="0.3">
      <c r="A1205" s="53">
        <v>3686</v>
      </c>
      <c r="B1205" s="54">
        <f>273.16+'[1]Measured values'!H1847</f>
        <v>301.30800000000005</v>
      </c>
      <c r="C1205" s="37">
        <f t="shared" si="54"/>
        <v>3.3188630902598001E-3</v>
      </c>
      <c r="D1205" s="55">
        <v>1.30934E-4</v>
      </c>
      <c r="E1205" s="37">
        <f t="shared" si="56"/>
        <v>4.091687500002268E-3</v>
      </c>
      <c r="F1205" s="37">
        <f t="shared" si="55"/>
        <v>-5.4987978023323762</v>
      </c>
    </row>
    <row r="1206" spans="1:6" x14ac:dyDescent="0.3">
      <c r="A1206" s="53">
        <v>3688</v>
      </c>
      <c r="B1206" s="54">
        <f>273.16+'[1]Measured values'!H1848</f>
        <v>301.30860000000001</v>
      </c>
      <c r="C1206" s="37">
        <f t="shared" si="54"/>
        <v>3.3188564813616339E-3</v>
      </c>
      <c r="D1206" s="55">
        <v>1.2766200000000001E-4</v>
      </c>
      <c r="E1206" s="37">
        <f t="shared" si="56"/>
        <v>4.0656687898064326E-3</v>
      </c>
      <c r="F1206" s="37">
        <f t="shared" si="55"/>
        <v>-5.5051770255773205</v>
      </c>
    </row>
    <row r="1207" spans="1:6" x14ac:dyDescent="0.3">
      <c r="A1207" s="53">
        <v>3690</v>
      </c>
      <c r="B1207" s="54">
        <f>273.16+'[1]Measured values'!H1849</f>
        <v>301.30860000000001</v>
      </c>
      <c r="C1207" s="37">
        <f t="shared" si="54"/>
        <v>3.3188564813616339E-3</v>
      </c>
      <c r="D1207" s="55">
        <v>1.2723199999999999E-4</v>
      </c>
      <c r="E1207" s="37">
        <f t="shared" si="56"/>
        <v>4.0519745222905171E-3</v>
      </c>
      <c r="F1207" s="37">
        <f t="shared" si="55"/>
        <v>-5.5085509803029016</v>
      </c>
    </row>
    <row r="1208" spans="1:6" x14ac:dyDescent="0.3">
      <c r="A1208" s="53">
        <v>3692</v>
      </c>
      <c r="B1208" s="54">
        <f>273.16+'[1]Measured values'!H1850</f>
        <v>301.30880000000002</v>
      </c>
      <c r="C1208" s="37">
        <f t="shared" si="54"/>
        <v>3.3188542784014273E-3</v>
      </c>
      <c r="D1208" s="55">
        <v>1.2513699999999999E-4</v>
      </c>
      <c r="E1208" s="37">
        <f t="shared" si="56"/>
        <v>4.0108012820496679E-3</v>
      </c>
      <c r="F1208" s="37">
        <f t="shared" si="55"/>
        <v>-5.5187642366651914</v>
      </c>
    </row>
    <row r="1209" spans="1:6" x14ac:dyDescent="0.3">
      <c r="A1209" s="53">
        <v>3694</v>
      </c>
      <c r="B1209" s="54">
        <f>273.16+'[1]Measured values'!H1851</f>
        <v>301.30920000000003</v>
      </c>
      <c r="C1209" s="37">
        <f t="shared" si="54"/>
        <v>3.3188498724897875E-3</v>
      </c>
      <c r="D1209" s="55">
        <v>1.2425899999999999E-4</v>
      </c>
      <c r="E1209" s="37">
        <f t="shared" si="56"/>
        <v>4.0343831168832122E-3</v>
      </c>
      <c r="F1209" s="37">
        <f t="shared" si="55"/>
        <v>-5.5129018720005174</v>
      </c>
    </row>
    <row r="1210" spans="1:6" x14ac:dyDescent="0.3">
      <c r="A1210" s="53">
        <v>3696</v>
      </c>
      <c r="B1210" s="54">
        <f>273.16+'[1]Measured values'!H1852</f>
        <v>301.30960000000005</v>
      </c>
      <c r="C1210" s="37">
        <f t="shared" si="54"/>
        <v>3.3188454665898461E-3</v>
      </c>
      <c r="D1210" s="55">
        <v>1.2655899999999999E-4</v>
      </c>
      <c r="E1210" s="37">
        <f t="shared" si="56"/>
        <v>4.1631250000019179E-3</v>
      </c>
      <c r="F1210" s="37">
        <f t="shared" si="55"/>
        <v>-5.4814892847963694</v>
      </c>
    </row>
    <row r="1211" spans="1:6" x14ac:dyDescent="0.3">
      <c r="A1211" s="53">
        <v>3698</v>
      </c>
      <c r="B1211" s="54">
        <f>273.16+'[1]Measured values'!H1853</f>
        <v>301.3098</v>
      </c>
      <c r="C1211" s="37">
        <f t="shared" si="54"/>
        <v>3.3188432636442624E-3</v>
      </c>
      <c r="D1211" s="55">
        <v>1.2964399999999999E-4</v>
      </c>
      <c r="E1211" s="37">
        <f t="shared" si="56"/>
        <v>4.2928476821140595E-3</v>
      </c>
      <c r="F1211" s="37">
        <f t="shared" si="55"/>
        <v>-5.4508049708923254</v>
      </c>
    </row>
    <row r="1212" spans="1:6" x14ac:dyDescent="0.3">
      <c r="A1212" s="53">
        <v>3700</v>
      </c>
      <c r="B1212" s="54">
        <f>273.16+'[1]Measured values'!H1854</f>
        <v>301.31</v>
      </c>
      <c r="C1212" s="37">
        <f t="shared" si="54"/>
        <v>3.3188410607016029E-3</v>
      </c>
      <c r="D1212" s="55">
        <v>1.3401999999999999E-4</v>
      </c>
      <c r="E1212" s="37">
        <f t="shared" si="56"/>
        <v>4.4673333333289317E-3</v>
      </c>
      <c r="F1212" s="37">
        <f t="shared" si="55"/>
        <v>-5.4109636181002534</v>
      </c>
    </row>
    <row r="1213" spans="1:6" x14ac:dyDescent="0.3">
      <c r="A1213" s="53">
        <v>3702</v>
      </c>
      <c r="B1213" s="54">
        <f>273.16+'[1]Measured values'!H1855</f>
        <v>301.31020000000001</v>
      </c>
      <c r="C1213" s="37">
        <f t="shared" si="54"/>
        <v>3.3188388577618678E-3</v>
      </c>
      <c r="D1213" s="55">
        <v>1.37105E-4</v>
      </c>
      <c r="E1213" s="37">
        <f t="shared" si="56"/>
        <v>4.600838926170958E-3</v>
      </c>
      <c r="F1213" s="37">
        <f t="shared" si="55"/>
        <v>-5.3815166168608766</v>
      </c>
    </row>
    <row r="1214" spans="1:6" x14ac:dyDescent="0.3">
      <c r="A1214" s="53">
        <v>3704</v>
      </c>
      <c r="B1214" s="54">
        <f>273.16+'[1]Measured values'!H1856</f>
        <v>301.31060000000002</v>
      </c>
      <c r="C1214" s="37">
        <f t="shared" si="54"/>
        <v>3.3188344518911713E-3</v>
      </c>
      <c r="D1214" s="55">
        <v>1.3497300000000001E-4</v>
      </c>
      <c r="E1214" s="37">
        <f t="shared" si="56"/>
        <v>4.5909183673454338E-3</v>
      </c>
      <c r="F1214" s="37">
        <f t="shared" si="55"/>
        <v>-5.3836751948913388</v>
      </c>
    </row>
    <row r="1215" spans="1:6" x14ac:dyDescent="0.3">
      <c r="A1215" s="53">
        <v>3706</v>
      </c>
      <c r="B1215" s="54">
        <f>273.16+'[1]Measured values'!H1857</f>
        <v>301.31060000000002</v>
      </c>
      <c r="C1215" s="37">
        <f t="shared" si="54"/>
        <v>3.3188344518911713E-3</v>
      </c>
      <c r="D1215" s="55">
        <v>1.33122E-4</v>
      </c>
      <c r="E1215" s="37">
        <f t="shared" si="56"/>
        <v>4.5279591836719845E-3</v>
      </c>
      <c r="F1215" s="37">
        <f t="shared" si="55"/>
        <v>-5.3974839523286002</v>
      </c>
    </row>
    <row r="1216" spans="1:6" x14ac:dyDescent="0.3">
      <c r="A1216" s="53">
        <v>3708</v>
      </c>
      <c r="B1216" s="54">
        <f>273.16+'[1]Measured values'!H1858</f>
        <v>301.31100000000004</v>
      </c>
      <c r="C1216" s="37">
        <f t="shared" si="54"/>
        <v>3.3188300460321725E-3</v>
      </c>
      <c r="D1216" s="55">
        <v>1.32225E-4</v>
      </c>
      <c r="E1216" s="37">
        <f t="shared" si="56"/>
        <v>4.5594827586212614E-3</v>
      </c>
      <c r="F1216" s="37">
        <f t="shared" si="55"/>
        <v>-5.3905460920164421</v>
      </c>
    </row>
    <row r="1217" spans="1:6" x14ac:dyDescent="0.3">
      <c r="A1217" s="53">
        <v>3710</v>
      </c>
      <c r="B1217" s="54">
        <f>273.16+'[1]Measured values'!H1859</f>
        <v>301.31100000000004</v>
      </c>
      <c r="C1217" s="37">
        <f t="shared" si="54"/>
        <v>3.3188300460321725E-3</v>
      </c>
      <c r="D1217" s="55">
        <v>1.30111E-4</v>
      </c>
      <c r="E1217" s="37">
        <f t="shared" si="56"/>
        <v>4.4865862068971148E-3</v>
      </c>
      <c r="F1217" s="37">
        <f t="shared" si="55"/>
        <v>-5.4066631766783173</v>
      </c>
    </row>
    <row r="1218" spans="1:6" x14ac:dyDescent="0.3">
      <c r="A1218" s="53">
        <v>3712</v>
      </c>
      <c r="B1218" s="54">
        <f>273.16+'[1]Measured values'!H1860</f>
        <v>301.31150000000002</v>
      </c>
      <c r="C1218" s="37">
        <f t="shared" si="54"/>
        <v>3.3188245387248743E-3</v>
      </c>
      <c r="D1218" s="55">
        <v>1.2652099999999999E-4</v>
      </c>
      <c r="E1218" s="37">
        <f t="shared" si="56"/>
        <v>4.4393333333320583E-3</v>
      </c>
      <c r="F1218" s="37">
        <f t="shared" si="55"/>
        <v>-5.4172510639621034</v>
      </c>
    </row>
    <row r="1219" spans="1:6" x14ac:dyDescent="0.3">
      <c r="A1219" s="53">
        <v>3714</v>
      </c>
      <c r="B1219" s="54">
        <f>273.16+'[1]Measured values'!H1861</f>
        <v>301.31170000000003</v>
      </c>
      <c r="C1219" s="37">
        <f t="shared" si="54"/>
        <v>3.3188223358070726E-3</v>
      </c>
      <c r="D1219" s="55">
        <v>1.2627800000000001E-4</v>
      </c>
      <c r="E1219" s="37">
        <f t="shared" si="56"/>
        <v>4.4621201413425132E-3</v>
      </c>
      <c r="F1219" s="37">
        <f t="shared" si="55"/>
        <v>-5.4121312578877276</v>
      </c>
    </row>
    <row r="1220" spans="1:6" x14ac:dyDescent="0.3">
      <c r="A1220" s="53">
        <v>3716</v>
      </c>
      <c r="B1220" s="54">
        <f>273.16+'[1]Measured values'!H1862</f>
        <v>301.31210000000004</v>
      </c>
      <c r="C1220" s="37">
        <f t="shared" si="54"/>
        <v>3.3188179299802425E-3</v>
      </c>
      <c r="D1220" s="55">
        <v>1.25007E-4</v>
      </c>
      <c r="E1220" s="37">
        <f t="shared" si="56"/>
        <v>4.4805376344104865E-3</v>
      </c>
      <c r="F1220" s="37">
        <f t="shared" si="55"/>
        <v>-5.4080122320746771</v>
      </c>
    </row>
    <row r="1221" spans="1:6" x14ac:dyDescent="0.3">
      <c r="A1221" s="53">
        <v>3718</v>
      </c>
      <c r="B1221" s="54">
        <f>273.16+'[1]Measured values'!H1863</f>
        <v>301.31230000000005</v>
      </c>
      <c r="C1221" s="37">
        <f t="shared" si="54"/>
        <v>3.3188157270712141E-3</v>
      </c>
      <c r="D1221" s="55">
        <v>1.27007E-4</v>
      </c>
      <c r="E1221" s="37">
        <f t="shared" si="56"/>
        <v>4.5850902527106224E-3</v>
      </c>
      <c r="F1221" s="37">
        <f t="shared" si="55"/>
        <v>-5.3849454891248865</v>
      </c>
    </row>
    <row r="1222" spans="1:6" x14ac:dyDescent="0.3">
      <c r="A1222" s="53">
        <v>3720</v>
      </c>
      <c r="B1222" s="54">
        <f>273.16+'[1]Measured values'!H1864</f>
        <v>301.3125</v>
      </c>
      <c r="C1222" s="37">
        <f t="shared" si="54"/>
        <v>3.3188135241651109E-3</v>
      </c>
      <c r="D1222" s="55">
        <v>1.2582899999999999E-4</v>
      </c>
      <c r="E1222" s="37">
        <f t="shared" si="56"/>
        <v>4.575599999994703E-3</v>
      </c>
      <c r="F1222" s="37">
        <f t="shared" si="55"/>
        <v>-5.3870174413139136</v>
      </c>
    </row>
    <row r="1223" spans="1:6" x14ac:dyDescent="0.3">
      <c r="A1223" s="53">
        <v>3722</v>
      </c>
      <c r="B1223" s="54">
        <f>273.16+'[1]Measured values'!H1865</f>
        <v>301.31290000000001</v>
      </c>
      <c r="C1223" s="37">
        <f t="shared" si="54"/>
        <v>3.3188091183616762E-3</v>
      </c>
      <c r="D1223" s="55">
        <v>1.23249E-4</v>
      </c>
      <c r="E1223" s="37">
        <f t="shared" si="56"/>
        <v>4.5479335793326796E-3</v>
      </c>
      <c r="F1223" s="37">
        <f t="shared" si="55"/>
        <v>-5.3930823075688563</v>
      </c>
    </row>
    <row r="1224" spans="1:6" x14ac:dyDescent="0.3">
      <c r="A1224" s="53">
        <v>3724</v>
      </c>
      <c r="B1224" s="54">
        <f>273.16+'[1]Measured values'!H1866</f>
        <v>301.31290000000001</v>
      </c>
      <c r="C1224" s="37">
        <f t="shared" si="54"/>
        <v>3.3188091183616762E-3</v>
      </c>
      <c r="D1224" s="55">
        <v>1.2625900000000001E-4</v>
      </c>
      <c r="E1224" s="37">
        <f t="shared" si="56"/>
        <v>4.6590036900337108E-3</v>
      </c>
      <c r="F1224" s="37">
        <f t="shared" si="55"/>
        <v>-5.3689536541251011</v>
      </c>
    </row>
    <row r="1225" spans="1:6" x14ac:dyDescent="0.3">
      <c r="A1225" s="53">
        <v>3726</v>
      </c>
      <c r="B1225" s="54">
        <f>273.16+'[1]Measured values'!H1867</f>
        <v>301.31330000000003</v>
      </c>
      <c r="C1225" s="37">
        <f t="shared" ref="C1225:C1288" si="57">1/B1225</f>
        <v>3.3188047125699395E-3</v>
      </c>
      <c r="D1225" s="55">
        <v>1.2371600000000001E-4</v>
      </c>
      <c r="E1225" s="37">
        <f t="shared" si="56"/>
        <v>4.6335580524335413E-3</v>
      </c>
      <c r="F1225" s="37">
        <f t="shared" ref="F1225:F1288" si="58">LN(E1225)</f>
        <v>-5.3744302281644885</v>
      </c>
    </row>
    <row r="1226" spans="1:6" x14ac:dyDescent="0.3">
      <c r="A1226" s="53">
        <v>3728</v>
      </c>
      <c r="B1226" s="54">
        <f>273.16+'[1]Measured values'!H1868</f>
        <v>301.31350000000003</v>
      </c>
      <c r="C1226" s="37">
        <f t="shared" si="57"/>
        <v>3.3188025096784575E-3</v>
      </c>
      <c r="D1226" s="55">
        <v>1.22052E-4</v>
      </c>
      <c r="E1226" s="37">
        <f t="shared" ref="E1226:E1289" si="59">D1226/($B$3-B1226)</f>
        <v>4.605735849056841E-3</v>
      </c>
      <c r="F1226" s="37">
        <f t="shared" si="58"/>
        <v>-5.3804528285428024</v>
      </c>
    </row>
    <row r="1227" spans="1:6" x14ac:dyDescent="0.3">
      <c r="A1227" s="53">
        <v>3730</v>
      </c>
      <c r="B1227" s="54">
        <f>273.16+'[1]Measured values'!H1869</f>
        <v>301.31390000000005</v>
      </c>
      <c r="C1227" s="37">
        <f t="shared" si="57"/>
        <v>3.3187981039042667E-3</v>
      </c>
      <c r="D1227" s="55">
        <v>1.2156599999999999E-4</v>
      </c>
      <c r="E1227" s="37">
        <f t="shared" si="59"/>
        <v>4.6577011494278999E-3</v>
      </c>
      <c r="F1227" s="37">
        <f t="shared" si="58"/>
        <v>-5.3692332681381547</v>
      </c>
    </row>
    <row r="1228" spans="1:6" x14ac:dyDescent="0.3">
      <c r="A1228" s="53">
        <v>3732</v>
      </c>
      <c r="B1228" s="54">
        <f>273.16+'[1]Measured values'!H1870</f>
        <v>301.31390000000005</v>
      </c>
      <c r="C1228" s="37">
        <f t="shared" si="57"/>
        <v>3.3187981039042667E-3</v>
      </c>
      <c r="D1228" s="55">
        <v>1.2435199999999999E-4</v>
      </c>
      <c r="E1228" s="37">
        <f t="shared" si="59"/>
        <v>4.7644444444471168E-3</v>
      </c>
      <c r="F1228" s="37">
        <f t="shared" si="58"/>
        <v>-5.3465743395552492</v>
      </c>
    </row>
    <row r="1229" spans="1:6" x14ac:dyDescent="0.3">
      <c r="A1229" s="53">
        <v>3734</v>
      </c>
      <c r="B1229" s="54">
        <f>273.16+'[1]Measured values'!H1871</f>
        <v>301.31390000000005</v>
      </c>
      <c r="C1229" s="37">
        <f t="shared" si="57"/>
        <v>3.3187981039042667E-3</v>
      </c>
      <c r="D1229" s="55">
        <v>1.2412799999999999E-4</v>
      </c>
      <c r="E1229" s="37">
        <f t="shared" si="59"/>
        <v>4.7558620689681849E-3</v>
      </c>
      <c r="F1229" s="37">
        <f t="shared" si="58"/>
        <v>-5.3483773020526675</v>
      </c>
    </row>
    <row r="1230" spans="1:6" x14ac:dyDescent="0.3">
      <c r="A1230" s="53">
        <v>3736</v>
      </c>
      <c r="B1230" s="54">
        <f>273.16+'[1]Measured values'!H1872</f>
        <v>301.3143</v>
      </c>
      <c r="C1230" s="37">
        <f t="shared" si="57"/>
        <v>3.318793698141774E-3</v>
      </c>
      <c r="D1230" s="55">
        <v>1.21061E-4</v>
      </c>
      <c r="E1230" s="37">
        <f t="shared" si="59"/>
        <v>4.7105447470764108E-3</v>
      </c>
      <c r="F1230" s="37">
        <f t="shared" si="58"/>
        <v>-5.357951720088252</v>
      </c>
    </row>
    <row r="1231" spans="1:6" x14ac:dyDescent="0.3">
      <c r="A1231" s="53">
        <v>3738</v>
      </c>
      <c r="B1231" s="54">
        <f>273.16+'[1]Measured values'!H1873</f>
        <v>301.31450000000001</v>
      </c>
      <c r="C1231" s="37">
        <f t="shared" si="57"/>
        <v>3.3187914952649143E-3</v>
      </c>
      <c r="D1231" s="55">
        <v>1.19621E-4</v>
      </c>
      <c r="E1231" s="37">
        <f t="shared" si="59"/>
        <v>4.691019607839038E-3</v>
      </c>
      <c r="F1231" s="37">
        <f t="shared" si="58"/>
        <v>-5.3621053197598707</v>
      </c>
    </row>
    <row r="1232" spans="1:6" x14ac:dyDescent="0.3">
      <c r="A1232" s="53">
        <v>3740</v>
      </c>
      <c r="B1232" s="54">
        <f>273.16+'[1]Measured values'!H1874</f>
        <v>301.31470000000002</v>
      </c>
      <c r="C1232" s="37">
        <f t="shared" si="57"/>
        <v>3.3187892923909786E-3</v>
      </c>
      <c r="D1232" s="55">
        <v>1.1964E-4</v>
      </c>
      <c r="E1232" s="37">
        <f t="shared" si="59"/>
        <v>4.7288537549377875E-3</v>
      </c>
      <c r="F1232" s="37">
        <f t="shared" si="58"/>
        <v>-5.3540724409544831</v>
      </c>
    </row>
    <row r="1233" spans="1:6" x14ac:dyDescent="0.3">
      <c r="A1233" s="53">
        <v>3742</v>
      </c>
      <c r="B1233" s="54">
        <f>273.16+'[1]Measured values'!H1875</f>
        <v>301.31490000000002</v>
      </c>
      <c r="C1233" s="37">
        <f t="shared" si="57"/>
        <v>3.3187870895199671E-3</v>
      </c>
      <c r="D1233" s="55">
        <v>1.16984E-4</v>
      </c>
      <c r="E1233" s="37">
        <f t="shared" si="59"/>
        <v>4.6607171314724319E-3</v>
      </c>
      <c r="F1233" s="37">
        <f t="shared" si="58"/>
        <v>-5.3685859518106556</v>
      </c>
    </row>
    <row r="1234" spans="1:6" x14ac:dyDescent="0.3">
      <c r="A1234" s="53">
        <v>3744</v>
      </c>
      <c r="B1234" s="54">
        <f>273.16+'[1]Measured values'!H1876</f>
        <v>301.31510000000003</v>
      </c>
      <c r="C1234" s="37">
        <f t="shared" si="57"/>
        <v>3.3187848866518799E-3</v>
      </c>
      <c r="D1234" s="55">
        <v>1.1569399999999999E-4</v>
      </c>
      <c r="E1234" s="37">
        <f t="shared" si="59"/>
        <v>4.6463453815256631E-3</v>
      </c>
      <c r="F1234" s="37">
        <f t="shared" si="58"/>
        <v>-5.3716743078520546</v>
      </c>
    </row>
    <row r="1235" spans="1:6" x14ac:dyDescent="0.3">
      <c r="A1235" s="53">
        <v>3746</v>
      </c>
      <c r="B1235" s="54">
        <f>273.16+'[1]Measured values'!H1877</f>
        <v>301.31530000000004</v>
      </c>
      <c r="C1235" s="37">
        <f t="shared" si="57"/>
        <v>3.3187826837867175E-3</v>
      </c>
      <c r="D1235" s="55">
        <v>1.1173E-4</v>
      </c>
      <c r="E1235" s="37">
        <f t="shared" si="59"/>
        <v>4.5234817813773007E-3</v>
      </c>
      <c r="F1235" s="37">
        <f t="shared" si="58"/>
        <v>-5.3984732760566487</v>
      </c>
    </row>
    <row r="1236" spans="1:6" x14ac:dyDescent="0.3">
      <c r="A1236" s="53">
        <v>3748</v>
      </c>
      <c r="B1236" s="54">
        <f>273.16+'[1]Measured values'!H1878</f>
        <v>301.31550000000004</v>
      </c>
      <c r="C1236" s="37">
        <f t="shared" si="57"/>
        <v>3.318780480924479E-3</v>
      </c>
      <c r="D1236" s="55">
        <v>1.09243E-4</v>
      </c>
      <c r="E1236" s="37">
        <f t="shared" si="59"/>
        <v>4.4588979591856596E-3</v>
      </c>
      <c r="F1236" s="37">
        <f t="shared" si="58"/>
        <v>-5.4128536378359948</v>
      </c>
    </row>
    <row r="1237" spans="1:6" x14ac:dyDescent="0.3">
      <c r="A1237" s="53">
        <v>3750</v>
      </c>
      <c r="B1237" s="54">
        <f>273.16+'[1]Measured values'!H1879</f>
        <v>301.3159</v>
      </c>
      <c r="C1237" s="37">
        <f t="shared" si="57"/>
        <v>3.3187760752087761E-3</v>
      </c>
      <c r="D1237" s="55">
        <v>1.06214E-4</v>
      </c>
      <c r="E1237" s="37">
        <f t="shared" si="59"/>
        <v>4.4072199170064772E-3</v>
      </c>
      <c r="F1237" s="37">
        <f t="shared" si="58"/>
        <v>-5.424511192618648</v>
      </c>
    </row>
    <row r="1238" spans="1:6" x14ac:dyDescent="0.3">
      <c r="A1238" s="53">
        <v>3752</v>
      </c>
      <c r="B1238" s="54">
        <f>273.16+'[1]Measured values'!H1880</f>
        <v>301.3159</v>
      </c>
      <c r="C1238" s="37">
        <f t="shared" si="57"/>
        <v>3.3187760752087761E-3</v>
      </c>
      <c r="D1238" s="55">
        <v>1.07018E-4</v>
      </c>
      <c r="E1238" s="37">
        <f t="shared" si="59"/>
        <v>4.4405809128570542E-3</v>
      </c>
      <c r="F1238" s="37">
        <f t="shared" si="58"/>
        <v>-5.4169700748672502</v>
      </c>
    </row>
    <row r="1239" spans="1:6" x14ac:dyDescent="0.3">
      <c r="A1239" s="53">
        <v>3754</v>
      </c>
      <c r="B1239" s="54">
        <f>273.16+'[1]Measured values'!H1881</f>
        <v>301.31630000000001</v>
      </c>
      <c r="C1239" s="37">
        <f t="shared" si="57"/>
        <v>3.3187716695047696E-3</v>
      </c>
      <c r="D1239" s="55">
        <v>1.05447E-4</v>
      </c>
      <c r="E1239" s="37">
        <f t="shared" si="59"/>
        <v>4.4492405063254773E-3</v>
      </c>
      <c r="F1239" s="37">
        <f t="shared" si="58"/>
        <v>-5.4150218701060844</v>
      </c>
    </row>
    <row r="1240" spans="1:6" x14ac:dyDescent="0.3">
      <c r="A1240" s="53">
        <v>3756</v>
      </c>
      <c r="B1240" s="54">
        <f>273.16+'[1]Measured values'!H1882</f>
        <v>301.31670000000003</v>
      </c>
      <c r="C1240" s="37">
        <f t="shared" si="57"/>
        <v>3.31876726381246E-3</v>
      </c>
      <c r="D1240" s="55">
        <v>1.0535300000000001E-4</v>
      </c>
      <c r="E1240" s="37">
        <f t="shared" si="59"/>
        <v>4.5215879828314357E-3</v>
      </c>
      <c r="F1240" s="37">
        <f t="shared" si="58"/>
        <v>-5.3988920232024213</v>
      </c>
    </row>
    <row r="1241" spans="1:6" x14ac:dyDescent="0.3">
      <c r="A1241" s="53">
        <v>3758</v>
      </c>
      <c r="B1241" s="54">
        <f>273.16+'[1]Measured values'!H1883</f>
        <v>301.31690000000003</v>
      </c>
      <c r="C1241" s="37">
        <f t="shared" si="57"/>
        <v>3.318765060970692E-3</v>
      </c>
      <c r="D1241" s="55">
        <v>1.0903700000000001E-4</v>
      </c>
      <c r="E1241" s="37">
        <f t="shared" si="59"/>
        <v>4.7202164502165621E-3</v>
      </c>
      <c r="F1241" s="37">
        <f t="shared" si="58"/>
        <v>-5.3559006223393943</v>
      </c>
    </row>
    <row r="1242" spans="1:6" x14ac:dyDescent="0.3">
      <c r="A1242" s="53">
        <v>3760</v>
      </c>
      <c r="B1242" s="54">
        <f>273.16+'[1]Measured values'!H1884</f>
        <v>301.31690000000003</v>
      </c>
      <c r="C1242" s="37">
        <f t="shared" si="57"/>
        <v>3.318765060970692E-3</v>
      </c>
      <c r="D1242" s="55">
        <v>1.10103E-4</v>
      </c>
      <c r="E1242" s="37">
        <f t="shared" si="59"/>
        <v>4.766363636363749E-3</v>
      </c>
      <c r="F1242" s="37">
        <f t="shared" si="58"/>
        <v>-5.3461716051960426</v>
      </c>
    </row>
    <row r="1243" spans="1:6" x14ac:dyDescent="0.3">
      <c r="A1243" s="53">
        <v>3762</v>
      </c>
      <c r="B1243" s="54">
        <f>273.16+'[1]Measured values'!H1885</f>
        <v>301.31710000000004</v>
      </c>
      <c r="C1243" s="37">
        <f t="shared" si="57"/>
        <v>3.318762858131848E-3</v>
      </c>
      <c r="D1243" s="55">
        <v>1.1047700000000001E-4</v>
      </c>
      <c r="E1243" s="37">
        <f t="shared" si="59"/>
        <v>4.8243231441063173E-3</v>
      </c>
      <c r="F1243" s="37">
        <f t="shared" si="58"/>
        <v>-5.3340848350457239</v>
      </c>
    </row>
    <row r="1244" spans="1:6" x14ac:dyDescent="0.3">
      <c r="A1244" s="53">
        <v>3764</v>
      </c>
      <c r="B1244" s="54">
        <f>273.16+'[1]Measured values'!H1886</f>
        <v>301.3175</v>
      </c>
      <c r="C1244" s="37">
        <f t="shared" si="57"/>
        <v>3.3187584524629337E-3</v>
      </c>
      <c r="D1244" s="55">
        <v>1.10664E-4</v>
      </c>
      <c r="E1244" s="37">
        <f t="shared" si="59"/>
        <v>4.918399999992047E-3</v>
      </c>
      <c r="F1244" s="37">
        <f t="shared" si="58"/>
        <v>-5.3147720046216147</v>
      </c>
    </row>
    <row r="1245" spans="1:6" x14ac:dyDescent="0.3">
      <c r="A1245" s="53">
        <v>3766</v>
      </c>
      <c r="B1245" s="54">
        <f>273.16+'[1]Measured values'!H1887</f>
        <v>301.3177</v>
      </c>
      <c r="C1245" s="37">
        <f t="shared" si="57"/>
        <v>3.3187562496328625E-3</v>
      </c>
      <c r="D1245" s="55">
        <v>1.1483400000000001E-4</v>
      </c>
      <c r="E1245" s="37">
        <f t="shared" si="59"/>
        <v>5.1495067264505315E-3</v>
      </c>
      <c r="F1245" s="37">
        <f t="shared" si="58"/>
        <v>-5.2688543501655527</v>
      </c>
    </row>
    <row r="1246" spans="1:6" x14ac:dyDescent="0.3">
      <c r="A1246" s="53">
        <v>3768</v>
      </c>
      <c r="B1246" s="54">
        <f>273.16+'[1]Measured values'!H1888</f>
        <v>301.31790000000001</v>
      </c>
      <c r="C1246" s="37">
        <f t="shared" si="57"/>
        <v>3.3187540468057157E-3</v>
      </c>
      <c r="D1246" s="55">
        <v>1.16685E-4</v>
      </c>
      <c r="E1246" s="37">
        <f t="shared" si="59"/>
        <v>5.279864253388146E-3</v>
      </c>
      <c r="F1246" s="37">
        <f t="shared" si="58"/>
        <v>-5.2438548911800424</v>
      </c>
    </row>
    <row r="1247" spans="1:6" x14ac:dyDescent="0.3">
      <c r="A1247" s="53">
        <v>3770</v>
      </c>
      <c r="B1247" s="54">
        <f>273.16+'[1]Measured values'!H1889</f>
        <v>301.31790000000001</v>
      </c>
      <c r="C1247" s="37">
        <f t="shared" si="57"/>
        <v>3.3187540468057157E-3</v>
      </c>
      <c r="D1247" s="55">
        <v>1.1560100000000001E-4</v>
      </c>
      <c r="E1247" s="37">
        <f t="shared" si="59"/>
        <v>5.2308144796325414E-3</v>
      </c>
      <c r="F1247" s="37">
        <f t="shared" si="58"/>
        <v>-5.253188280786997</v>
      </c>
    </row>
    <row r="1248" spans="1:6" x14ac:dyDescent="0.3">
      <c r="A1248" s="53">
        <v>3772</v>
      </c>
      <c r="B1248" s="54">
        <f>273.16+'[1]Measured values'!H1890</f>
        <v>301.31810000000002</v>
      </c>
      <c r="C1248" s="37">
        <f t="shared" si="57"/>
        <v>3.3187518439814932E-3</v>
      </c>
      <c r="D1248" s="55">
        <v>1.1417999999999999E-4</v>
      </c>
      <c r="E1248" s="37">
        <f t="shared" si="59"/>
        <v>5.2136986301330674E-3</v>
      </c>
      <c r="F1248" s="37">
        <f t="shared" si="58"/>
        <v>-5.2564657652692306</v>
      </c>
    </row>
    <row r="1249" spans="1:6" x14ac:dyDescent="0.3">
      <c r="A1249" s="53">
        <v>3774</v>
      </c>
      <c r="B1249" s="54">
        <f>273.16+'[1]Measured values'!H1891</f>
        <v>301.31850000000003</v>
      </c>
      <c r="C1249" s="37">
        <f t="shared" si="57"/>
        <v>3.3187474383418207E-3</v>
      </c>
      <c r="D1249" s="55">
        <v>1.12553E-4</v>
      </c>
      <c r="E1249" s="37">
        <f t="shared" si="59"/>
        <v>5.2350232558131789E-3</v>
      </c>
      <c r="F1249" s="37">
        <f t="shared" si="58"/>
        <v>-5.2523839922983147</v>
      </c>
    </row>
    <row r="1250" spans="1:6" x14ac:dyDescent="0.3">
      <c r="A1250" s="53">
        <v>3776</v>
      </c>
      <c r="B1250" s="54">
        <f>273.16+'[1]Measured values'!H1892</f>
        <v>301.31890000000004</v>
      </c>
      <c r="C1250" s="37">
        <f t="shared" si="57"/>
        <v>3.3187430327138454E-3</v>
      </c>
      <c r="D1250" s="55">
        <v>1.12459E-4</v>
      </c>
      <c r="E1250" s="37">
        <f t="shared" si="59"/>
        <v>5.3298104265428348E-3</v>
      </c>
      <c r="F1250" s="37">
        <f t="shared" si="58"/>
        <v>-5.234439608689665</v>
      </c>
    </row>
    <row r="1251" spans="1:6" x14ac:dyDescent="0.3">
      <c r="A1251" s="53">
        <v>3778</v>
      </c>
      <c r="B1251" s="54">
        <f>273.16+'[1]Measured values'!H1893</f>
        <v>301.31870000000004</v>
      </c>
      <c r="C1251" s="37">
        <f t="shared" si="57"/>
        <v>3.3187452355263707E-3</v>
      </c>
      <c r="D1251" s="55">
        <v>1.1403E-4</v>
      </c>
      <c r="E1251" s="37">
        <f t="shared" si="59"/>
        <v>5.3535211267614321E-3</v>
      </c>
      <c r="F1251" s="37">
        <f t="shared" si="58"/>
        <v>-5.230000780028087</v>
      </c>
    </row>
    <row r="1252" spans="1:6" x14ac:dyDescent="0.3">
      <c r="A1252" s="53">
        <v>3780</v>
      </c>
      <c r="B1252" s="54">
        <f>273.16+'[1]Measured values'!H1894</f>
        <v>301.31910000000005</v>
      </c>
      <c r="C1252" s="37">
        <f t="shared" si="57"/>
        <v>3.318740829904244E-3</v>
      </c>
      <c r="D1252" s="55">
        <v>1.10664E-4</v>
      </c>
      <c r="E1252" s="37">
        <f t="shared" si="59"/>
        <v>5.2949282296693113E-3</v>
      </c>
      <c r="F1252" s="37">
        <f t="shared" si="58"/>
        <v>-5.2410058543795879</v>
      </c>
    </row>
    <row r="1253" spans="1:6" x14ac:dyDescent="0.3">
      <c r="A1253" s="53">
        <v>3782</v>
      </c>
      <c r="B1253" s="54">
        <f>273.16+'[1]Measured values'!H1895</f>
        <v>301.3193</v>
      </c>
      <c r="C1253" s="37">
        <f t="shared" si="57"/>
        <v>3.3187386270975673E-3</v>
      </c>
      <c r="D1253" s="55">
        <v>1.09224E-4</v>
      </c>
      <c r="E1253" s="37">
        <f t="shared" si="59"/>
        <v>5.2765217391219027E-3</v>
      </c>
      <c r="F1253" s="37">
        <f t="shared" si="58"/>
        <v>-5.2444881598726267</v>
      </c>
    </row>
    <row r="1254" spans="1:6" x14ac:dyDescent="0.3">
      <c r="A1254" s="53">
        <v>3784</v>
      </c>
      <c r="B1254" s="54">
        <f>273.16+'[1]Measured values'!H1896</f>
        <v>301.3193</v>
      </c>
      <c r="C1254" s="37">
        <f t="shared" si="57"/>
        <v>3.3187386270975673E-3</v>
      </c>
      <c r="D1254" s="55">
        <v>1.07167E-4</v>
      </c>
      <c r="E1254" s="37">
        <f t="shared" si="59"/>
        <v>5.1771497584457357E-3</v>
      </c>
      <c r="F1254" s="37">
        <f t="shared" si="58"/>
        <v>-5.2635006138304439</v>
      </c>
    </row>
    <row r="1255" spans="1:6" x14ac:dyDescent="0.3">
      <c r="A1255" s="53">
        <v>3786</v>
      </c>
      <c r="B1255" s="54">
        <f>273.16+'[1]Measured values'!H1897</f>
        <v>301.31990000000002</v>
      </c>
      <c r="C1255" s="37">
        <f t="shared" si="57"/>
        <v>3.3187320186950811E-3</v>
      </c>
      <c r="D1255" s="55">
        <v>1.05222E-4</v>
      </c>
      <c r="E1255" s="37">
        <f t="shared" si="59"/>
        <v>5.2349253731307993E-3</v>
      </c>
      <c r="F1255" s="37">
        <f t="shared" si="58"/>
        <v>-5.2524026901326311</v>
      </c>
    </row>
    <row r="1256" spans="1:6" x14ac:dyDescent="0.3">
      <c r="A1256" s="53">
        <v>3788</v>
      </c>
      <c r="B1256" s="54">
        <f>273.16+'[1]Measured values'!H1898</f>
        <v>301.32010000000002</v>
      </c>
      <c r="C1256" s="37">
        <f t="shared" si="57"/>
        <v>3.3187298159001008E-3</v>
      </c>
      <c r="D1256" s="55">
        <v>1.0469899999999999E-4</v>
      </c>
      <c r="E1256" s="37">
        <f t="shared" si="59"/>
        <v>5.261256281405207E-3</v>
      </c>
      <c r="F1256" s="37">
        <f t="shared" si="58"/>
        <v>-5.2473854439804288</v>
      </c>
    </row>
    <row r="1257" spans="1:6" x14ac:dyDescent="0.3">
      <c r="A1257" s="53">
        <v>3790</v>
      </c>
      <c r="B1257" s="54">
        <f>273.16+'[1]Measured values'!H1899</f>
        <v>301.32030000000003</v>
      </c>
      <c r="C1257" s="37">
        <f t="shared" si="57"/>
        <v>3.3187276131080444E-3</v>
      </c>
      <c r="D1257" s="55">
        <v>1.05671E-4</v>
      </c>
      <c r="E1257" s="37">
        <f t="shared" si="59"/>
        <v>5.3640101522841894E-3</v>
      </c>
      <c r="F1257" s="37">
        <f t="shared" si="58"/>
        <v>-5.2280434208940658</v>
      </c>
    </row>
    <row r="1258" spans="1:6" x14ac:dyDescent="0.3">
      <c r="A1258" s="53">
        <v>3792</v>
      </c>
      <c r="B1258" s="54">
        <f>273.16+'[1]Measured values'!H1900</f>
        <v>301.32030000000003</v>
      </c>
      <c r="C1258" s="37">
        <f t="shared" si="57"/>
        <v>3.3187276131080444E-3</v>
      </c>
      <c r="D1258" s="55">
        <v>1.0830799999999999E-4</v>
      </c>
      <c r="E1258" s="37">
        <f t="shared" si="59"/>
        <v>5.497868020304492E-3</v>
      </c>
      <c r="F1258" s="37">
        <f t="shared" si="58"/>
        <v>-5.2033948945645871</v>
      </c>
    </row>
    <row r="1259" spans="1:6" x14ac:dyDescent="0.3">
      <c r="A1259" s="53">
        <v>3794</v>
      </c>
      <c r="B1259" s="54">
        <f>273.16+'[1]Measured values'!H1901</f>
        <v>301.32030000000003</v>
      </c>
      <c r="C1259" s="37">
        <f t="shared" si="57"/>
        <v>3.3187276131080444E-3</v>
      </c>
      <c r="D1259" s="55">
        <v>1.08906E-4</v>
      </c>
      <c r="E1259" s="37">
        <f t="shared" si="59"/>
        <v>5.528223350253731E-3</v>
      </c>
      <c r="F1259" s="37">
        <f t="shared" si="58"/>
        <v>-5.1978887898861981</v>
      </c>
    </row>
    <row r="1260" spans="1:6" x14ac:dyDescent="0.3">
      <c r="A1260" s="53">
        <v>3796</v>
      </c>
      <c r="B1260" s="54">
        <f>273.16+'[1]Measured values'!H1902</f>
        <v>301.32050000000004</v>
      </c>
      <c r="C1260" s="37">
        <f t="shared" si="57"/>
        <v>3.3187254103189123E-3</v>
      </c>
      <c r="D1260" s="55">
        <v>1.05017E-4</v>
      </c>
      <c r="E1260" s="37">
        <f t="shared" si="59"/>
        <v>5.385487179488938E-3</v>
      </c>
      <c r="F1260" s="37">
        <f t="shared" si="58"/>
        <v>-5.2240475027372453</v>
      </c>
    </row>
    <row r="1261" spans="1:6" x14ac:dyDescent="0.3">
      <c r="A1261" s="53">
        <v>3798</v>
      </c>
      <c r="B1261" s="54">
        <f>273.16+'[1]Measured values'!H1903</f>
        <v>301.32030000000003</v>
      </c>
      <c r="C1261" s="37">
        <f t="shared" si="57"/>
        <v>3.3187276131080444E-3</v>
      </c>
      <c r="D1261" s="55">
        <v>1.01314E-4</v>
      </c>
      <c r="E1261" s="37">
        <f t="shared" si="59"/>
        <v>5.142842639593837E-3</v>
      </c>
      <c r="F1261" s="37">
        <f t="shared" si="58"/>
        <v>-5.2701493096642933</v>
      </c>
    </row>
    <row r="1262" spans="1:6" x14ac:dyDescent="0.3">
      <c r="A1262" s="53">
        <v>3800</v>
      </c>
      <c r="B1262" s="54">
        <f>273.16+'[1]Measured values'!H1904</f>
        <v>301.32090000000005</v>
      </c>
      <c r="C1262" s="37">
        <f t="shared" si="57"/>
        <v>3.3187210047494211E-3</v>
      </c>
      <c r="D1262" s="55">
        <v>9.5965799999999995E-5</v>
      </c>
      <c r="E1262" s="37">
        <f t="shared" si="59"/>
        <v>5.0243874345601413E-3</v>
      </c>
      <c r="F1262" s="37">
        <f t="shared" si="58"/>
        <v>-5.2934517360379632</v>
      </c>
    </row>
    <row r="1263" spans="1:6" x14ac:dyDescent="0.3">
      <c r="A1263" s="53">
        <v>3802</v>
      </c>
      <c r="B1263" s="54">
        <f>273.16+'[1]Measured values'!H1905</f>
        <v>301.32150000000001</v>
      </c>
      <c r="C1263" s="37">
        <f t="shared" si="57"/>
        <v>3.3187143964171157E-3</v>
      </c>
      <c r="D1263" s="55">
        <v>9.5236599999999995E-5</v>
      </c>
      <c r="E1263" s="37">
        <f t="shared" si="59"/>
        <v>5.1479243243195156E-3</v>
      </c>
      <c r="F1263" s="37">
        <f t="shared" si="58"/>
        <v>-5.2691616893719369</v>
      </c>
    </row>
    <row r="1264" spans="1:6" x14ac:dyDescent="0.3">
      <c r="A1264" s="53">
        <v>3804</v>
      </c>
      <c r="B1264" s="54">
        <f>273.16+'[1]Measured values'!H1906</f>
        <v>301.32150000000001</v>
      </c>
      <c r="C1264" s="37">
        <f t="shared" si="57"/>
        <v>3.3187143964171157E-3</v>
      </c>
      <c r="D1264" s="55">
        <v>9.8658600000000004E-5</v>
      </c>
      <c r="E1264" s="37">
        <f t="shared" si="59"/>
        <v>5.3328972972923163E-3</v>
      </c>
      <c r="F1264" s="37">
        <f t="shared" si="58"/>
        <v>-5.2338606055104222</v>
      </c>
    </row>
    <row r="1265" spans="1:6" x14ac:dyDescent="0.3">
      <c r="A1265" s="53">
        <v>3806</v>
      </c>
      <c r="B1265" s="54">
        <f>273.16+'[1]Measured values'!H1907</f>
        <v>301.32170000000002</v>
      </c>
      <c r="C1265" s="37">
        <f t="shared" si="57"/>
        <v>3.3187121936455286E-3</v>
      </c>
      <c r="D1265" s="55">
        <v>9.7611399999999999E-5</v>
      </c>
      <c r="E1265" s="37">
        <f t="shared" si="59"/>
        <v>5.3339562841499041E-3</v>
      </c>
      <c r="F1265" s="37">
        <f t="shared" si="58"/>
        <v>-5.2336620489533301</v>
      </c>
    </row>
    <row r="1266" spans="1:6" x14ac:dyDescent="0.3">
      <c r="A1266" s="53">
        <v>3808</v>
      </c>
      <c r="B1266" s="54">
        <f>273.16+'[1]Measured values'!H1908</f>
        <v>301.32170000000002</v>
      </c>
      <c r="C1266" s="37">
        <f t="shared" si="57"/>
        <v>3.3187121936455286E-3</v>
      </c>
      <c r="D1266" s="55">
        <v>9.6358499999999996E-5</v>
      </c>
      <c r="E1266" s="37">
        <f t="shared" si="59"/>
        <v>5.2654918032756263E-3</v>
      </c>
      <c r="F1266" s="37">
        <f t="shared" si="58"/>
        <v>-5.2465807278297403</v>
      </c>
    </row>
    <row r="1267" spans="1:6" x14ac:dyDescent="0.3">
      <c r="A1267" s="53">
        <v>3810</v>
      </c>
      <c r="B1267" s="54">
        <f>273.16+'[1]Measured values'!H1909</f>
        <v>301.32190000000003</v>
      </c>
      <c r="C1267" s="37">
        <f t="shared" si="57"/>
        <v>3.3187099908768658E-3</v>
      </c>
      <c r="D1267" s="55">
        <v>9.5161799999999994E-5</v>
      </c>
      <c r="E1267" s="37">
        <f t="shared" si="59"/>
        <v>5.2575580110485612E-3</v>
      </c>
      <c r="F1267" s="37">
        <f t="shared" si="58"/>
        <v>-5.2480886164875589</v>
      </c>
    </row>
    <row r="1268" spans="1:6" x14ac:dyDescent="0.3">
      <c r="A1268" s="53">
        <v>3812</v>
      </c>
      <c r="B1268" s="54">
        <f>273.16+'[1]Measured values'!H1910</f>
        <v>301.32250000000005</v>
      </c>
      <c r="C1268" s="37">
        <f t="shared" si="57"/>
        <v>3.318703382588422E-3</v>
      </c>
      <c r="D1268" s="55">
        <v>9.6620300000000001E-5</v>
      </c>
      <c r="E1268" s="37">
        <f t="shared" si="59"/>
        <v>5.5211600000050218E-3</v>
      </c>
      <c r="F1268" s="37">
        <f t="shared" si="58"/>
        <v>-5.1991672958420398</v>
      </c>
    </row>
    <row r="1269" spans="1:6" x14ac:dyDescent="0.3">
      <c r="A1269" s="53">
        <v>3814</v>
      </c>
      <c r="B1269" s="54">
        <f>273.16+'[1]Measured values'!H1911</f>
        <v>301.32210000000003</v>
      </c>
      <c r="C1269" s="37">
        <f t="shared" si="57"/>
        <v>3.3187077881111273E-3</v>
      </c>
      <c r="D1269" s="55">
        <v>9.7630100000000006E-5</v>
      </c>
      <c r="E1269" s="37">
        <f t="shared" si="59"/>
        <v>5.4541955307270606E-3</v>
      </c>
      <c r="F1269" s="37">
        <f t="shared" si="58"/>
        <v>-5.2113701443163185</v>
      </c>
    </row>
    <row r="1270" spans="1:6" x14ac:dyDescent="0.3">
      <c r="A1270" s="53">
        <v>3816</v>
      </c>
      <c r="B1270" s="54">
        <f>273.16+'[1]Measured values'!H1912</f>
        <v>301.32270000000005</v>
      </c>
      <c r="C1270" s="37">
        <f t="shared" si="57"/>
        <v>3.318701179831456E-3</v>
      </c>
      <c r="D1270" s="55">
        <v>9.4656900000000005E-5</v>
      </c>
      <c r="E1270" s="37">
        <f t="shared" si="59"/>
        <v>5.4714971098337234E-3</v>
      </c>
      <c r="F1270" s="37">
        <f t="shared" si="58"/>
        <v>-5.2082030053278432</v>
      </c>
    </row>
    <row r="1271" spans="1:6" x14ac:dyDescent="0.3">
      <c r="A1271" s="53">
        <v>3818</v>
      </c>
      <c r="B1271" s="54">
        <f>273.16+'[1]Measured values'!H1913</f>
        <v>301.32270000000005</v>
      </c>
      <c r="C1271" s="37">
        <f t="shared" si="57"/>
        <v>3.318701179831456E-3</v>
      </c>
      <c r="D1271" s="55">
        <v>9.6171500000000006E-5</v>
      </c>
      <c r="E1271" s="37">
        <f t="shared" si="59"/>
        <v>5.5590462427818144E-3</v>
      </c>
      <c r="F1271" s="37">
        <f t="shared" si="58"/>
        <v>-5.1923287245021736</v>
      </c>
    </row>
    <row r="1272" spans="1:6" x14ac:dyDescent="0.3">
      <c r="A1272" s="53">
        <v>3820</v>
      </c>
      <c r="B1272" s="54">
        <f>273.16+'[1]Measured values'!H1914</f>
        <v>301.3229</v>
      </c>
      <c r="C1272" s="37">
        <f t="shared" si="57"/>
        <v>3.3186989770774143E-3</v>
      </c>
      <c r="D1272" s="55">
        <v>9.3478800000000004E-5</v>
      </c>
      <c r="E1272" s="37">
        <f t="shared" si="59"/>
        <v>5.4665964912192317E-3</v>
      </c>
      <c r="F1272" s="37">
        <f t="shared" si="58"/>
        <v>-5.20909906987458</v>
      </c>
    </row>
    <row r="1273" spans="1:6" x14ac:dyDescent="0.3">
      <c r="A1273" s="53">
        <v>3822</v>
      </c>
      <c r="B1273" s="54">
        <f>273.16+'[1]Measured values'!H1915</f>
        <v>301.3229</v>
      </c>
      <c r="C1273" s="37">
        <f t="shared" si="57"/>
        <v>3.3186989770774143E-3</v>
      </c>
      <c r="D1273" s="55">
        <v>9.5143100000000001E-5</v>
      </c>
      <c r="E1273" s="37">
        <f t="shared" si="59"/>
        <v>5.5639239765991905E-3</v>
      </c>
      <c r="F1273" s="37">
        <f t="shared" si="58"/>
        <v>-5.1914516684579972</v>
      </c>
    </row>
    <row r="1274" spans="1:6" x14ac:dyDescent="0.3">
      <c r="A1274" s="53">
        <v>3824</v>
      </c>
      <c r="B1274" s="54">
        <f>273.16+'[1]Measured values'!H1916</f>
        <v>301.32310000000001</v>
      </c>
      <c r="C1274" s="37">
        <f t="shared" si="57"/>
        <v>3.3186967743262961E-3</v>
      </c>
      <c r="D1274" s="55">
        <v>9.5517099999999994E-5</v>
      </c>
      <c r="E1274" s="37">
        <f t="shared" si="59"/>
        <v>5.6518994082769974E-3</v>
      </c>
      <c r="F1274" s="37">
        <f t="shared" si="58"/>
        <v>-5.1757636118629975</v>
      </c>
    </row>
    <row r="1275" spans="1:6" x14ac:dyDescent="0.3">
      <c r="A1275" s="53">
        <v>3826</v>
      </c>
      <c r="B1275" s="54">
        <f>273.16+'[1]Measured values'!H1917</f>
        <v>301.32350000000002</v>
      </c>
      <c r="C1275" s="37">
        <f t="shared" si="57"/>
        <v>3.3186923688328322E-3</v>
      </c>
      <c r="D1275" s="55">
        <v>9.6601599999999993E-5</v>
      </c>
      <c r="E1275" s="37">
        <f t="shared" si="59"/>
        <v>5.8546424242396809E-3</v>
      </c>
      <c r="F1275" s="37">
        <f t="shared" si="58"/>
        <v>-5.1405203556608381</v>
      </c>
    </row>
    <row r="1276" spans="1:6" x14ac:dyDescent="0.3">
      <c r="A1276" s="53">
        <v>3828</v>
      </c>
      <c r="B1276" s="54">
        <f>273.16+'[1]Measured values'!H1918</f>
        <v>301.32390000000004</v>
      </c>
      <c r="C1276" s="37">
        <f t="shared" si="57"/>
        <v>3.3186879633510646E-3</v>
      </c>
      <c r="D1276" s="55">
        <v>9.8191100000000003E-5</v>
      </c>
      <c r="E1276" s="37">
        <f t="shared" si="59"/>
        <v>6.0988260869586234E-3</v>
      </c>
      <c r="F1276" s="37">
        <f t="shared" si="58"/>
        <v>-5.0996589710836222</v>
      </c>
    </row>
    <row r="1277" spans="1:6" x14ac:dyDescent="0.3">
      <c r="A1277" s="53">
        <v>3830</v>
      </c>
      <c r="B1277" s="54">
        <f>273.16+'[1]Measured values'!H1919</f>
        <v>301.32350000000002</v>
      </c>
      <c r="C1277" s="37">
        <f t="shared" si="57"/>
        <v>3.3186923688328322E-3</v>
      </c>
      <c r="D1277" s="55">
        <v>9.9444000000000005E-5</v>
      </c>
      <c r="E1277" s="37">
        <f t="shared" si="59"/>
        <v>6.0269090909062673E-3</v>
      </c>
      <c r="F1277" s="37">
        <f t="shared" si="58"/>
        <v>-5.1115209882342345</v>
      </c>
    </row>
    <row r="1278" spans="1:6" x14ac:dyDescent="0.3">
      <c r="A1278" s="53">
        <v>3832</v>
      </c>
      <c r="B1278" s="54">
        <f>273.16+'[1]Measured values'!H1920</f>
        <v>301.32370000000003</v>
      </c>
      <c r="C1278" s="37">
        <f t="shared" si="57"/>
        <v>3.3186901660904864E-3</v>
      </c>
      <c r="D1278" s="55">
        <v>9.4675599999999999E-5</v>
      </c>
      <c r="E1278" s="37">
        <f t="shared" si="59"/>
        <v>5.8083190184045194E-3</v>
      </c>
      <c r="F1278" s="37">
        <f t="shared" si="58"/>
        <v>-5.1484640755568503</v>
      </c>
    </row>
    <row r="1279" spans="1:6" x14ac:dyDescent="0.3">
      <c r="A1279" s="53">
        <v>3834</v>
      </c>
      <c r="B1279" s="54">
        <f>273.16+'[1]Measured values'!H1921</f>
        <v>301.32410000000004</v>
      </c>
      <c r="C1279" s="37">
        <f t="shared" si="57"/>
        <v>3.318685760614567E-3</v>
      </c>
      <c r="D1279" s="55">
        <v>8.6167299999999997E-5</v>
      </c>
      <c r="E1279" s="37">
        <f t="shared" si="59"/>
        <v>5.4193270440293113E-3</v>
      </c>
      <c r="F1279" s="37">
        <f t="shared" si="58"/>
        <v>-5.2177836328574827</v>
      </c>
    </row>
    <row r="1280" spans="1:6" x14ac:dyDescent="0.3">
      <c r="A1280" s="53">
        <v>3836</v>
      </c>
      <c r="B1280" s="54">
        <f>273.16+'[1]Measured values'!H1922</f>
        <v>301.32430000000005</v>
      </c>
      <c r="C1280" s="37">
        <f t="shared" si="57"/>
        <v>3.3186835578809934E-3</v>
      </c>
      <c r="D1280" s="55">
        <v>8.3829899999999995E-5</v>
      </c>
      <c r="E1280" s="37">
        <f t="shared" si="59"/>
        <v>5.3394840764395234E-3</v>
      </c>
      <c r="F1280" s="37">
        <f t="shared" si="58"/>
        <v>-5.2326262455765189</v>
      </c>
    </row>
    <row r="1281" spans="1:6" x14ac:dyDescent="0.3">
      <c r="A1281" s="53">
        <v>3838</v>
      </c>
      <c r="B1281" s="54">
        <f>273.16+'[1]Measured values'!H1923</f>
        <v>301.32430000000005</v>
      </c>
      <c r="C1281" s="37">
        <f t="shared" si="57"/>
        <v>3.3186835578809934E-3</v>
      </c>
      <c r="D1281" s="55">
        <v>8.6260800000000006E-5</v>
      </c>
      <c r="E1281" s="37">
        <f t="shared" si="59"/>
        <v>5.4943184713441683E-3</v>
      </c>
      <c r="F1281" s="37">
        <f t="shared" si="58"/>
        <v>-5.2040407258714696</v>
      </c>
    </row>
    <row r="1282" spans="1:6" x14ac:dyDescent="0.3">
      <c r="A1282" s="53">
        <v>3840</v>
      </c>
      <c r="B1282" s="54">
        <f>273.16+'[1]Measured values'!H1924</f>
        <v>301.32430000000005</v>
      </c>
      <c r="C1282" s="37">
        <f t="shared" si="57"/>
        <v>3.3186835578809934E-3</v>
      </c>
      <c r="D1282" s="55">
        <v>8.5363200000000003E-5</v>
      </c>
      <c r="E1282" s="37">
        <f t="shared" si="59"/>
        <v>5.4371464968218071E-3</v>
      </c>
      <c r="F1282" s="37">
        <f t="shared" si="58"/>
        <v>-5.2145008967594597</v>
      </c>
    </row>
    <row r="1283" spans="1:6" x14ac:dyDescent="0.3">
      <c r="A1283" s="53">
        <v>3842</v>
      </c>
      <c r="B1283" s="54">
        <f>273.16+'[1]Measured values'!H1925</f>
        <v>301.32470000000001</v>
      </c>
      <c r="C1283" s="37">
        <f t="shared" si="57"/>
        <v>3.318679152422619E-3</v>
      </c>
      <c r="D1283" s="55">
        <v>8.3044499999999994E-5</v>
      </c>
      <c r="E1283" s="37">
        <f t="shared" si="59"/>
        <v>5.4277450980304391E-3</v>
      </c>
      <c r="F1283" s="37">
        <f t="shared" si="58"/>
        <v>-5.2162314986813856</v>
      </c>
    </row>
    <row r="1284" spans="1:6" x14ac:dyDescent="0.3">
      <c r="A1284" s="53">
        <v>3844</v>
      </c>
      <c r="B1284" s="54">
        <f>273.16+'[1]Measured values'!H1926</f>
        <v>301.32490000000001</v>
      </c>
      <c r="C1284" s="37">
        <f t="shared" si="57"/>
        <v>3.3186769496978178E-3</v>
      </c>
      <c r="D1284" s="55">
        <v>8.1454999999999999E-5</v>
      </c>
      <c r="E1284" s="37">
        <f t="shared" si="59"/>
        <v>5.3943708609206862E-3</v>
      </c>
      <c r="F1284" s="37">
        <f t="shared" si="58"/>
        <v>-5.2223993022860817</v>
      </c>
    </row>
    <row r="1285" spans="1:6" x14ac:dyDescent="0.3">
      <c r="A1285" s="53">
        <v>3846</v>
      </c>
      <c r="B1285" s="54">
        <f>273.16+'[1]Measured values'!H1927</f>
        <v>301.32510000000002</v>
      </c>
      <c r="C1285" s="37">
        <f t="shared" si="57"/>
        <v>3.3186747469759405E-3</v>
      </c>
      <c r="D1285" s="55">
        <v>8.0538799999999995E-5</v>
      </c>
      <c r="E1285" s="37">
        <f t="shared" si="59"/>
        <v>5.4052885905998696E-3</v>
      </c>
      <c r="F1285" s="37">
        <f t="shared" si="58"/>
        <v>-5.2203774360508639</v>
      </c>
    </row>
    <row r="1286" spans="1:6" x14ac:dyDescent="0.3">
      <c r="A1286" s="53">
        <v>3848</v>
      </c>
      <c r="B1286" s="54">
        <f>273.16+'[1]Measured values'!H1928</f>
        <v>301.32510000000002</v>
      </c>
      <c r="C1286" s="37">
        <f t="shared" si="57"/>
        <v>3.3186747469759405E-3</v>
      </c>
      <c r="D1286" s="55">
        <v>8.4540499999999995E-5</v>
      </c>
      <c r="E1286" s="37">
        <f t="shared" si="59"/>
        <v>5.6738590603983207E-3</v>
      </c>
      <c r="F1286" s="37">
        <f t="shared" si="58"/>
        <v>-5.1718857824530993</v>
      </c>
    </row>
    <row r="1287" spans="1:6" x14ac:dyDescent="0.3">
      <c r="A1287" s="53">
        <v>3850</v>
      </c>
      <c r="B1287" s="54">
        <f>273.16+'[1]Measured values'!H1929</f>
        <v>301.32510000000002</v>
      </c>
      <c r="C1287" s="37">
        <f t="shared" si="57"/>
        <v>3.3186747469759405E-3</v>
      </c>
      <c r="D1287" s="55">
        <v>8.08006E-5</v>
      </c>
      <c r="E1287" s="37">
        <f t="shared" si="59"/>
        <v>5.4228590603985138E-3</v>
      </c>
      <c r="F1287" s="37">
        <f t="shared" si="58"/>
        <v>-5.2171321006922664</v>
      </c>
    </row>
    <row r="1288" spans="1:6" x14ac:dyDescent="0.3">
      <c r="A1288" s="53">
        <v>3852</v>
      </c>
      <c r="B1288" s="54">
        <f>273.16+'[1]Measured values'!H1930</f>
        <v>301.32510000000002</v>
      </c>
      <c r="C1288" s="37">
        <f t="shared" si="57"/>
        <v>3.3186747469759405E-3</v>
      </c>
      <c r="D1288" s="55">
        <v>8.00526E-5</v>
      </c>
      <c r="E1288" s="37">
        <f t="shared" si="59"/>
        <v>5.3726577181166732E-3</v>
      </c>
      <c r="F1288" s="37">
        <f t="shared" si="58"/>
        <v>-5.2264325733188626</v>
      </c>
    </row>
    <row r="1289" spans="1:6" x14ac:dyDescent="0.3">
      <c r="A1289" s="53">
        <v>3854</v>
      </c>
      <c r="B1289" s="54">
        <f>273.16+'[1]Measured values'!H1931</f>
        <v>301.32550000000003</v>
      </c>
      <c r="C1289" s="37">
        <f t="shared" ref="C1289:C1352" si="60">1/B1289</f>
        <v>3.318670341540958E-3</v>
      </c>
      <c r="D1289" s="55">
        <v>7.6462299999999995E-5</v>
      </c>
      <c r="E1289" s="37">
        <f t="shared" si="59"/>
        <v>5.2732620689661782E-3</v>
      </c>
      <c r="F1289" s="37">
        <f t="shared" ref="F1289:F1352" si="61">LN(E1289)</f>
        <v>-5.2451061195045501</v>
      </c>
    </row>
    <row r="1290" spans="1:6" x14ac:dyDescent="0.3">
      <c r="A1290" s="53">
        <v>3856</v>
      </c>
      <c r="B1290" s="54">
        <f>273.16+'[1]Measured values'!H1932</f>
        <v>301.32550000000003</v>
      </c>
      <c r="C1290" s="37">
        <f t="shared" si="60"/>
        <v>3.318670341540958E-3</v>
      </c>
      <c r="D1290" s="55">
        <v>7.5845200000000004E-5</v>
      </c>
      <c r="E1290" s="37">
        <f t="shared" ref="E1290:E1353" si="62">D1290/($B$3-B1290)</f>
        <v>5.2307034482765181E-3</v>
      </c>
      <c r="F1290" s="37">
        <f t="shared" si="61"/>
        <v>-5.2532095074114293</v>
      </c>
    </row>
    <row r="1291" spans="1:6" x14ac:dyDescent="0.3">
      <c r="A1291" s="53">
        <v>3858</v>
      </c>
      <c r="B1291" s="54">
        <f>273.16+'[1]Measured values'!H1933</f>
        <v>301.32570000000004</v>
      </c>
      <c r="C1291" s="37">
        <f t="shared" si="60"/>
        <v>3.3186681388278527E-3</v>
      </c>
      <c r="D1291" s="55">
        <v>7.2180099999999997E-5</v>
      </c>
      <c r="E1291" s="37">
        <f t="shared" si="62"/>
        <v>5.047559440562426E-3</v>
      </c>
      <c r="F1291" s="37">
        <f t="shared" si="61"/>
        <v>-5.2888504316083988</v>
      </c>
    </row>
    <row r="1292" spans="1:6" x14ac:dyDescent="0.3">
      <c r="A1292" s="53">
        <v>3860</v>
      </c>
      <c r="B1292" s="54">
        <f>273.16+'[1]Measured values'!H1934</f>
        <v>301.3261</v>
      </c>
      <c r="C1292" s="37">
        <f t="shared" si="60"/>
        <v>3.3186637334104148E-3</v>
      </c>
      <c r="D1292" s="55">
        <v>6.94313E-5</v>
      </c>
      <c r="E1292" s="37">
        <f t="shared" si="62"/>
        <v>4.9950575539442184E-3</v>
      </c>
      <c r="F1292" s="37">
        <f t="shared" si="61"/>
        <v>-5.2993063446368467</v>
      </c>
    </row>
    <row r="1293" spans="1:6" x14ac:dyDescent="0.3">
      <c r="A1293" s="53">
        <v>3862</v>
      </c>
      <c r="B1293" s="54">
        <f>273.16+'[1]Measured values'!H1935</f>
        <v>301.32570000000004</v>
      </c>
      <c r="C1293" s="37">
        <f t="shared" si="60"/>
        <v>3.3186681388278527E-3</v>
      </c>
      <c r="D1293" s="55">
        <v>7.1806100000000004E-5</v>
      </c>
      <c r="E1293" s="37">
        <f t="shared" si="62"/>
        <v>5.0214055944085645E-3</v>
      </c>
      <c r="F1293" s="37">
        <f t="shared" si="61"/>
        <v>-5.2940453855847034</v>
      </c>
    </row>
    <row r="1294" spans="1:6" x14ac:dyDescent="0.3">
      <c r="A1294" s="53">
        <v>3864</v>
      </c>
      <c r="B1294" s="54">
        <f>273.16+'[1]Measured values'!H1936</f>
        <v>301.3261</v>
      </c>
      <c r="C1294" s="37">
        <f t="shared" si="60"/>
        <v>3.3186637334104148E-3</v>
      </c>
      <c r="D1294" s="55">
        <v>7.1712599999999995E-5</v>
      </c>
      <c r="E1294" s="37">
        <f t="shared" si="62"/>
        <v>5.1591798561020771E-3</v>
      </c>
      <c r="F1294" s="37">
        <f t="shared" si="61"/>
        <v>-5.266977654737258</v>
      </c>
    </row>
    <row r="1295" spans="1:6" x14ac:dyDescent="0.3">
      <c r="A1295" s="53">
        <v>3866</v>
      </c>
      <c r="B1295" s="54">
        <f>273.16+'[1]Measured values'!H1937</f>
        <v>301.3263</v>
      </c>
      <c r="C1295" s="37">
        <f t="shared" si="60"/>
        <v>3.3186615307060816E-3</v>
      </c>
      <c r="D1295" s="55">
        <v>6.8739399999999994E-5</v>
      </c>
      <c r="E1295" s="37">
        <f t="shared" si="62"/>
        <v>5.0174744525443181E-3</v>
      </c>
      <c r="F1295" s="37">
        <f t="shared" si="61"/>
        <v>-5.2948285689770342</v>
      </c>
    </row>
    <row r="1296" spans="1:6" x14ac:dyDescent="0.3">
      <c r="A1296" s="53">
        <v>3868</v>
      </c>
      <c r="B1296" s="54">
        <f>273.16+'[1]Measured values'!H1938</f>
        <v>301.32670000000002</v>
      </c>
      <c r="C1296" s="37">
        <f t="shared" si="60"/>
        <v>3.3186571253061873E-3</v>
      </c>
      <c r="D1296" s="55">
        <v>6.7019000000000003E-5</v>
      </c>
      <c r="E1296" s="37">
        <f t="shared" si="62"/>
        <v>5.0390225563852233E-3</v>
      </c>
      <c r="F1296" s="37">
        <f t="shared" si="61"/>
        <v>-5.2905431529322691</v>
      </c>
    </row>
    <row r="1297" spans="1:6" x14ac:dyDescent="0.3">
      <c r="A1297" s="53">
        <v>3870</v>
      </c>
      <c r="B1297" s="54">
        <f>273.16+'[1]Measured values'!H1939</f>
        <v>301.3272</v>
      </c>
      <c r="C1297" s="37">
        <f t="shared" si="60"/>
        <v>3.3186516185727674E-3</v>
      </c>
      <c r="D1297" s="55">
        <v>7.0141800000000007E-5</v>
      </c>
      <c r="E1297" s="37">
        <f t="shared" si="62"/>
        <v>5.4798281249884362E-3</v>
      </c>
      <c r="F1297" s="37">
        <f t="shared" si="61"/>
        <v>-5.2066815425672806</v>
      </c>
    </row>
    <row r="1298" spans="1:6" x14ac:dyDescent="0.3">
      <c r="A1298" s="53">
        <v>3872</v>
      </c>
      <c r="B1298" s="54">
        <f>273.16+'[1]Measured values'!H1940</f>
        <v>301.32690000000002</v>
      </c>
      <c r="C1298" s="37">
        <f t="shared" si="60"/>
        <v>3.3186549226106262E-3</v>
      </c>
      <c r="D1298" s="55">
        <v>7.6331399999999999E-5</v>
      </c>
      <c r="E1298" s="37">
        <f t="shared" si="62"/>
        <v>5.8268244274771131E-3</v>
      </c>
      <c r="F1298" s="37">
        <f t="shared" si="61"/>
        <v>-5.1452831221354298</v>
      </c>
    </row>
    <row r="1299" spans="1:6" x14ac:dyDescent="0.3">
      <c r="A1299" s="53">
        <v>3874</v>
      </c>
      <c r="B1299" s="54">
        <f>273.16+'[1]Measured values'!H1941</f>
        <v>301.3272</v>
      </c>
      <c r="C1299" s="37">
        <f t="shared" si="60"/>
        <v>3.3186516185727674E-3</v>
      </c>
      <c r="D1299" s="55">
        <v>7.7004599999999998E-5</v>
      </c>
      <c r="E1299" s="37">
        <f t="shared" si="62"/>
        <v>6.0159843749873045E-3</v>
      </c>
      <c r="F1299" s="37">
        <f t="shared" si="61"/>
        <v>-5.1133352895807729</v>
      </c>
    </row>
    <row r="1300" spans="1:6" x14ac:dyDescent="0.3">
      <c r="A1300" s="53">
        <v>3876</v>
      </c>
      <c r="B1300" s="54">
        <f>273.16+'[1]Measured values'!H1942</f>
        <v>301.32740000000001</v>
      </c>
      <c r="C1300" s="37">
        <f t="shared" si="60"/>
        <v>3.3186494158845164E-3</v>
      </c>
      <c r="D1300" s="55">
        <v>7.6481000000000002E-5</v>
      </c>
      <c r="E1300" s="37">
        <f t="shared" si="62"/>
        <v>6.0699206349108204E-3</v>
      </c>
      <c r="F1300" s="37">
        <f t="shared" si="61"/>
        <v>-5.1044097489697142</v>
      </c>
    </row>
    <row r="1301" spans="1:6" x14ac:dyDescent="0.3">
      <c r="A1301" s="53">
        <v>3878</v>
      </c>
      <c r="B1301" s="54">
        <f>273.16+'[1]Measured values'!H1943</f>
        <v>301.32780000000002</v>
      </c>
      <c r="C1301" s="37">
        <f t="shared" si="60"/>
        <v>3.3186450105167856E-3</v>
      </c>
      <c r="D1301" s="55">
        <v>7.89493E-5</v>
      </c>
      <c r="E1301" s="37">
        <f t="shared" si="62"/>
        <v>6.471254098356893E-3</v>
      </c>
      <c r="F1301" s="37">
        <f t="shared" si="61"/>
        <v>-5.040385356430706</v>
      </c>
    </row>
    <row r="1302" spans="1:6" x14ac:dyDescent="0.3">
      <c r="A1302" s="53">
        <v>3880</v>
      </c>
      <c r="B1302" s="54">
        <f>273.16+'[1]Measured values'!H1944</f>
        <v>301.32780000000002</v>
      </c>
      <c r="C1302" s="37">
        <f t="shared" si="60"/>
        <v>3.3186450105167856E-3</v>
      </c>
      <c r="D1302" s="55">
        <v>8.4390900000000005E-5</v>
      </c>
      <c r="E1302" s="37">
        <f t="shared" si="62"/>
        <v>6.9172868852418797E-3</v>
      </c>
      <c r="F1302" s="37">
        <f t="shared" si="61"/>
        <v>-4.9737316548382147</v>
      </c>
    </row>
    <row r="1303" spans="1:6" x14ac:dyDescent="0.3">
      <c r="A1303" s="53">
        <v>3882</v>
      </c>
      <c r="B1303" s="54">
        <f>273.16+'[1]Measured values'!H1945</f>
        <v>301.32780000000002</v>
      </c>
      <c r="C1303" s="37">
        <f t="shared" si="60"/>
        <v>3.3186450105167856E-3</v>
      </c>
      <c r="D1303" s="55">
        <v>8.85047E-5</v>
      </c>
      <c r="E1303" s="37">
        <f t="shared" si="62"/>
        <v>7.2544836065531583E-3</v>
      </c>
      <c r="F1303" s="37">
        <f t="shared" si="61"/>
        <v>-4.9261355727735578</v>
      </c>
    </row>
    <row r="1304" spans="1:6" x14ac:dyDescent="0.3">
      <c r="A1304" s="53">
        <v>3884</v>
      </c>
      <c r="B1304" s="54">
        <f>273.16+'[1]Measured values'!H1946</f>
        <v>301.32780000000002</v>
      </c>
      <c r="C1304" s="37">
        <f t="shared" si="60"/>
        <v>3.3186450105167856E-3</v>
      </c>
      <c r="D1304" s="55">
        <v>8.9551900000000006E-5</v>
      </c>
      <c r="E1304" s="37">
        <f t="shared" si="62"/>
        <v>7.3403196721268799E-3</v>
      </c>
      <c r="F1304" s="37">
        <f t="shared" si="61"/>
        <v>-4.9143728852431936</v>
      </c>
    </row>
    <row r="1305" spans="1:6" x14ac:dyDescent="0.3">
      <c r="A1305" s="53">
        <v>3886</v>
      </c>
      <c r="B1305" s="54">
        <f>273.16+'[1]Measured values'!H1947</f>
        <v>301.32820000000004</v>
      </c>
      <c r="C1305" s="37">
        <f t="shared" si="60"/>
        <v>3.3186406051607512E-3</v>
      </c>
      <c r="D1305" s="55">
        <v>8.7457600000000001E-5</v>
      </c>
      <c r="E1305" s="37">
        <f t="shared" si="62"/>
        <v>7.411661016953037E-3</v>
      </c>
      <c r="F1305" s="37">
        <f t="shared" si="61"/>
        <v>-4.9047007059609102</v>
      </c>
    </row>
    <row r="1306" spans="1:6" x14ac:dyDescent="0.3">
      <c r="A1306" s="53">
        <v>3888</v>
      </c>
      <c r="B1306" s="54">
        <f>273.16+'[1]Measured values'!H1948</f>
        <v>301.3288</v>
      </c>
      <c r="C1306" s="37">
        <f t="shared" si="60"/>
        <v>3.3186339971486298E-3</v>
      </c>
      <c r="D1306" s="55">
        <v>8.5793300000000004E-5</v>
      </c>
      <c r="E1306" s="37">
        <f t="shared" si="62"/>
        <v>7.6601160714075472E-3</v>
      </c>
      <c r="F1306" s="37">
        <f t="shared" si="61"/>
        <v>-4.8717281424191743</v>
      </c>
    </row>
    <row r="1307" spans="1:6" x14ac:dyDescent="0.3">
      <c r="A1307" s="53">
        <v>3890</v>
      </c>
      <c r="B1307" s="54">
        <f>273.16+'[1]Measured values'!H1949</f>
        <v>301.32860000000005</v>
      </c>
      <c r="C1307" s="37">
        <f t="shared" si="60"/>
        <v>3.3186361998164124E-3</v>
      </c>
      <c r="D1307" s="55">
        <v>9.1141400000000001E-5</v>
      </c>
      <c r="E1307" s="37">
        <f t="shared" si="62"/>
        <v>7.9948596491364564E-3</v>
      </c>
      <c r="F1307" s="37">
        <f t="shared" si="61"/>
        <v>-4.8289564876800188</v>
      </c>
    </row>
    <row r="1308" spans="1:6" x14ac:dyDescent="0.3">
      <c r="A1308" s="53">
        <v>3892</v>
      </c>
      <c r="B1308" s="54">
        <f>273.16+'[1]Measured values'!H1950</f>
        <v>301.3288</v>
      </c>
      <c r="C1308" s="37">
        <f t="shared" si="60"/>
        <v>3.3186339971486298E-3</v>
      </c>
      <c r="D1308" s="55">
        <v>9.0299900000000006E-5</v>
      </c>
      <c r="E1308" s="37">
        <f t="shared" si="62"/>
        <v>8.062491071406443E-3</v>
      </c>
      <c r="F1308" s="37">
        <f t="shared" si="61"/>
        <v>-4.8205327042833161</v>
      </c>
    </row>
    <row r="1309" spans="1:6" x14ac:dyDescent="0.3">
      <c r="A1309" s="53">
        <v>3894</v>
      </c>
      <c r="B1309" s="54">
        <f>273.16+'[1]Measured values'!H1951</f>
        <v>301.3288</v>
      </c>
      <c r="C1309" s="37">
        <f t="shared" si="60"/>
        <v>3.3186339971486298E-3</v>
      </c>
      <c r="D1309" s="55">
        <v>9.0094199999999995E-5</v>
      </c>
      <c r="E1309" s="37">
        <f t="shared" si="62"/>
        <v>8.0441249999779214E-3</v>
      </c>
      <c r="F1309" s="37">
        <f t="shared" si="61"/>
        <v>-4.8228132676626423</v>
      </c>
    </row>
    <row r="1310" spans="1:6" x14ac:dyDescent="0.3">
      <c r="A1310" s="53">
        <v>3896</v>
      </c>
      <c r="B1310" s="54">
        <f>273.16+'[1]Measured values'!H1952</f>
        <v>301.32900000000001</v>
      </c>
      <c r="C1310" s="37">
        <f t="shared" si="60"/>
        <v>3.3186317944837703E-3</v>
      </c>
      <c r="D1310" s="55">
        <v>9.0543000000000004E-5</v>
      </c>
      <c r="E1310" s="37">
        <f t="shared" si="62"/>
        <v>8.2311818181637839E-3</v>
      </c>
      <c r="F1310" s="37">
        <f t="shared" si="61"/>
        <v>-4.7998256757976456</v>
      </c>
    </row>
    <row r="1311" spans="1:6" x14ac:dyDescent="0.3">
      <c r="A1311" s="53">
        <v>3898</v>
      </c>
      <c r="B1311" s="54">
        <f>273.16+'[1]Measured values'!H1953</f>
        <v>301.32900000000001</v>
      </c>
      <c r="C1311" s="37">
        <f t="shared" si="60"/>
        <v>3.3186317944837703E-3</v>
      </c>
      <c r="D1311" s="55">
        <v>8.5419299999999997E-5</v>
      </c>
      <c r="E1311" s="37">
        <f t="shared" si="62"/>
        <v>7.7653909090738948E-3</v>
      </c>
      <c r="F1311" s="37">
        <f t="shared" si="61"/>
        <v>-4.8580784812051094</v>
      </c>
    </row>
    <row r="1312" spans="1:6" x14ac:dyDescent="0.3">
      <c r="A1312" s="53">
        <v>3900</v>
      </c>
      <c r="B1312" s="54">
        <f>273.16+'[1]Measured values'!H1954</f>
        <v>301.32900000000001</v>
      </c>
      <c r="C1312" s="37">
        <f t="shared" si="60"/>
        <v>3.3186317944837703E-3</v>
      </c>
      <c r="D1312" s="55">
        <v>8.0632300000000004E-5</v>
      </c>
      <c r="E1312" s="37">
        <f t="shared" si="62"/>
        <v>7.3302090908930299E-3</v>
      </c>
      <c r="F1312" s="37">
        <f t="shared" si="61"/>
        <v>-4.9157512381298405</v>
      </c>
    </row>
    <row r="1313" spans="1:6" x14ac:dyDescent="0.3">
      <c r="A1313" s="53">
        <v>3902</v>
      </c>
      <c r="B1313" s="54">
        <f>273.16+'[1]Measured values'!H1955</f>
        <v>301.32960000000003</v>
      </c>
      <c r="C1313" s="37">
        <f t="shared" si="60"/>
        <v>3.3186251865067354E-3</v>
      </c>
      <c r="D1313" s="55">
        <v>7.4797999999999998E-5</v>
      </c>
      <c r="E1313" s="37">
        <f t="shared" si="62"/>
        <v>7.192115384612491E-3</v>
      </c>
      <c r="F1313" s="37">
        <f t="shared" si="61"/>
        <v>-4.9347699384748154</v>
      </c>
    </row>
    <row r="1314" spans="1:6" x14ac:dyDescent="0.3">
      <c r="A1314" s="53">
        <v>3904</v>
      </c>
      <c r="B1314" s="54">
        <f>273.16+'[1]Measured values'!H1956</f>
        <v>301.32960000000003</v>
      </c>
      <c r="C1314" s="37">
        <f t="shared" si="60"/>
        <v>3.3186251865067354E-3</v>
      </c>
      <c r="D1314" s="55">
        <v>7.60135E-5</v>
      </c>
      <c r="E1314" s="37">
        <f t="shared" si="62"/>
        <v>7.3089903846124448E-3</v>
      </c>
      <c r="F1314" s="37">
        <f t="shared" si="61"/>
        <v>-4.9186501290392091</v>
      </c>
    </row>
    <row r="1315" spans="1:6" x14ac:dyDescent="0.3">
      <c r="A1315" s="53">
        <v>3906</v>
      </c>
      <c r="B1315" s="54">
        <f>273.16+'[1]Measured values'!H1957</f>
        <v>301.32980000000003</v>
      </c>
      <c r="C1315" s="37">
        <f t="shared" si="60"/>
        <v>3.3186229838535713E-3</v>
      </c>
      <c r="D1315" s="55">
        <v>7.8145200000000005E-5</v>
      </c>
      <c r="E1315" s="37">
        <f t="shared" si="62"/>
        <v>7.6612941176489036E-3</v>
      </c>
      <c r="F1315" s="37">
        <f t="shared" si="61"/>
        <v>-4.871574364636432</v>
      </c>
    </row>
    <row r="1316" spans="1:6" x14ac:dyDescent="0.3">
      <c r="A1316" s="53">
        <v>3908</v>
      </c>
      <c r="B1316" s="54">
        <f>273.16+'[1]Measured values'!H1958</f>
        <v>301.33000000000004</v>
      </c>
      <c r="C1316" s="37">
        <f t="shared" si="60"/>
        <v>3.3186207812033316E-3</v>
      </c>
      <c r="D1316" s="55">
        <v>7.7191600000000001E-5</v>
      </c>
      <c r="E1316" s="37">
        <f t="shared" si="62"/>
        <v>7.7191600000070205E-3</v>
      </c>
      <c r="F1316" s="37">
        <f t="shared" si="61"/>
        <v>-4.8640497291547495</v>
      </c>
    </row>
    <row r="1317" spans="1:6" x14ac:dyDescent="0.3">
      <c r="A1317" s="53">
        <v>3910</v>
      </c>
      <c r="B1317" s="54">
        <f>273.16+'[1]Measured values'!H1959</f>
        <v>301.33000000000004</v>
      </c>
      <c r="C1317" s="37">
        <f t="shared" si="60"/>
        <v>3.3186207812033316E-3</v>
      </c>
      <c r="D1317" s="55">
        <v>7.6929799999999997E-5</v>
      </c>
      <c r="E1317" s="37">
        <f t="shared" si="62"/>
        <v>7.6929800000069964E-3</v>
      </c>
      <c r="F1317" s="37">
        <f t="shared" si="61"/>
        <v>-4.8674470542738302</v>
      </c>
    </row>
    <row r="1318" spans="1:6" x14ac:dyDescent="0.3">
      <c r="A1318" s="53">
        <v>3912</v>
      </c>
      <c r="B1318" s="54">
        <f>273.16+'[1]Measured values'!H1960</f>
        <v>301.33000000000004</v>
      </c>
      <c r="C1318" s="37">
        <f t="shared" si="60"/>
        <v>3.3186207812033316E-3</v>
      </c>
      <c r="D1318" s="55">
        <v>7.5433799999999996E-5</v>
      </c>
      <c r="E1318" s="37">
        <f t="shared" si="62"/>
        <v>7.5433800000068605E-3</v>
      </c>
      <c r="F1318" s="37">
        <f t="shared" si="61"/>
        <v>-4.8870849215449015</v>
      </c>
    </row>
    <row r="1319" spans="1:6" x14ac:dyDescent="0.3">
      <c r="A1319" s="53">
        <v>3914</v>
      </c>
      <c r="B1319" s="54">
        <f>273.16+'[1]Measured values'!H1961</f>
        <v>301.33020000000005</v>
      </c>
      <c r="C1319" s="37">
        <f t="shared" si="60"/>
        <v>3.3186185785560153E-3</v>
      </c>
      <c r="D1319" s="55">
        <v>7.5209400000000005E-5</v>
      </c>
      <c r="E1319" s="37">
        <f t="shared" si="62"/>
        <v>7.6744285714408934E-3</v>
      </c>
      <c r="F1319" s="37">
        <f t="shared" si="61"/>
        <v>-4.8698614415131125</v>
      </c>
    </row>
    <row r="1320" spans="1:6" x14ac:dyDescent="0.3">
      <c r="A1320" s="53">
        <v>3916</v>
      </c>
      <c r="B1320" s="54">
        <f>273.16+'[1]Measured values'!H1962</f>
        <v>301.33020000000005</v>
      </c>
      <c r="C1320" s="37">
        <f t="shared" si="60"/>
        <v>3.3186185785560153E-3</v>
      </c>
      <c r="D1320" s="55">
        <v>7.4255699999999994E-5</v>
      </c>
      <c r="E1320" s="37">
        <f t="shared" si="62"/>
        <v>7.5771122449101239E-3</v>
      </c>
      <c r="F1320" s="37">
        <f t="shared" si="61"/>
        <v>-4.8826231222439684</v>
      </c>
    </row>
    <row r="1321" spans="1:6" x14ac:dyDescent="0.3">
      <c r="A1321" s="53">
        <v>3918</v>
      </c>
      <c r="B1321" s="54">
        <f>273.16+'[1]Measured values'!H1963</f>
        <v>301.33080000000001</v>
      </c>
      <c r="C1321" s="37">
        <f t="shared" si="60"/>
        <v>3.3186119706316115E-3</v>
      </c>
      <c r="D1321" s="55">
        <v>7.0291399999999996E-5</v>
      </c>
      <c r="E1321" s="37">
        <f t="shared" si="62"/>
        <v>7.6403695651997925E-3</v>
      </c>
      <c r="F1321" s="37">
        <f t="shared" si="61"/>
        <v>-4.8743093045652657</v>
      </c>
    </row>
    <row r="1322" spans="1:6" x14ac:dyDescent="0.3">
      <c r="A1322" s="53">
        <v>3920</v>
      </c>
      <c r="B1322" s="54">
        <f>273.16+'[1]Measured values'!H1964</f>
        <v>301.33080000000001</v>
      </c>
      <c r="C1322" s="37">
        <f t="shared" si="60"/>
        <v>3.3186119706316115E-3</v>
      </c>
      <c r="D1322" s="55">
        <v>6.9337800000000006E-5</v>
      </c>
      <c r="E1322" s="37">
        <f t="shared" si="62"/>
        <v>7.5367173912869881E-3</v>
      </c>
      <c r="F1322" s="37">
        <f t="shared" si="61"/>
        <v>-4.8879685510043807</v>
      </c>
    </row>
    <row r="1323" spans="1:6" x14ac:dyDescent="0.3">
      <c r="A1323" s="53">
        <v>3922</v>
      </c>
      <c r="B1323" s="54">
        <f>273.16+'[1]Measured values'!H1965</f>
        <v>301.33100000000002</v>
      </c>
      <c r="C1323" s="37">
        <f t="shared" si="60"/>
        <v>3.3186097679959907E-3</v>
      </c>
      <c r="D1323" s="55">
        <v>6.9150800000000002E-5</v>
      </c>
      <c r="E1323" s="37">
        <f t="shared" si="62"/>
        <v>7.6834222222097997E-3</v>
      </c>
      <c r="F1323" s="37">
        <f t="shared" si="61"/>
        <v>-4.8686902292233434</v>
      </c>
    </row>
    <row r="1324" spans="1:6" x14ac:dyDescent="0.3">
      <c r="A1324" s="53">
        <v>3924</v>
      </c>
      <c r="B1324" s="54">
        <f>273.16+'[1]Measured values'!H1966</f>
        <v>301.33100000000002</v>
      </c>
      <c r="C1324" s="37">
        <f t="shared" si="60"/>
        <v>3.3186097679959907E-3</v>
      </c>
      <c r="D1324" s="55">
        <v>7.4330499999999996E-5</v>
      </c>
      <c r="E1324" s="37">
        <f t="shared" si="62"/>
        <v>8.2589444444310899E-3</v>
      </c>
      <c r="F1324" s="37">
        <f t="shared" si="61"/>
        <v>-4.7964584908463488</v>
      </c>
    </row>
    <row r="1325" spans="1:6" x14ac:dyDescent="0.3">
      <c r="A1325" s="53">
        <v>3926</v>
      </c>
      <c r="B1325" s="54">
        <f>273.16+'[1]Measured values'!H1967</f>
        <v>301.33120000000002</v>
      </c>
      <c r="C1325" s="37">
        <f t="shared" si="60"/>
        <v>3.3186075653632943E-3</v>
      </c>
      <c r="D1325" s="55">
        <v>7.4480099999999999E-5</v>
      </c>
      <c r="E1325" s="37">
        <f t="shared" si="62"/>
        <v>8.4636477272651174E-3</v>
      </c>
      <c r="F1325" s="37">
        <f t="shared" si="61"/>
        <v>-4.7719750248569666</v>
      </c>
    </row>
    <row r="1326" spans="1:6" x14ac:dyDescent="0.3">
      <c r="A1326" s="53">
        <v>3928</v>
      </c>
      <c r="B1326" s="54">
        <f>273.16+'[1]Measured values'!H1968</f>
        <v>301.33120000000002</v>
      </c>
      <c r="C1326" s="37">
        <f t="shared" si="60"/>
        <v>3.3186075653632943E-3</v>
      </c>
      <c r="D1326" s="55">
        <v>7.5938699999999999E-5</v>
      </c>
      <c r="E1326" s="37">
        <f t="shared" si="62"/>
        <v>8.6293977272649675E-3</v>
      </c>
      <c r="F1326" s="37">
        <f t="shared" si="61"/>
        <v>-4.752580564588051</v>
      </c>
    </row>
    <row r="1327" spans="1:6" x14ac:dyDescent="0.3">
      <c r="A1327" s="53">
        <v>3930</v>
      </c>
      <c r="B1327" s="54">
        <f>273.16+'[1]Measured values'!H1969</f>
        <v>301.33120000000002</v>
      </c>
      <c r="C1327" s="37">
        <f t="shared" si="60"/>
        <v>3.3186075653632943E-3</v>
      </c>
      <c r="D1327" s="55">
        <v>7.4367899999999997E-5</v>
      </c>
      <c r="E1327" s="37">
        <f t="shared" si="62"/>
        <v>8.4508977272651289E-3</v>
      </c>
      <c r="F1327" s="37">
        <f t="shared" si="61"/>
        <v>-4.7734826033430817</v>
      </c>
    </row>
    <row r="1328" spans="1:6" x14ac:dyDescent="0.3">
      <c r="A1328" s="53">
        <v>3932</v>
      </c>
      <c r="B1328" s="54">
        <f>273.16+'[1]Measured values'!H1970</f>
        <v>301.33140000000003</v>
      </c>
      <c r="C1328" s="37">
        <f t="shared" si="60"/>
        <v>3.3186053627335217E-3</v>
      </c>
      <c r="D1328" s="55">
        <v>7.2124000000000003E-5</v>
      </c>
      <c r="E1328" s="37">
        <f t="shared" si="62"/>
        <v>8.3865116279057354E-3</v>
      </c>
      <c r="F1328" s="37">
        <f t="shared" si="61"/>
        <v>-4.7811306223276251</v>
      </c>
    </row>
    <row r="1329" spans="1:6" x14ac:dyDescent="0.3">
      <c r="A1329" s="53">
        <v>3934</v>
      </c>
      <c r="B1329" s="54">
        <f>273.16+'[1]Measured values'!H1971</f>
        <v>301.33160000000004</v>
      </c>
      <c r="C1329" s="37">
        <f t="shared" si="60"/>
        <v>3.318603160106673E-3</v>
      </c>
      <c r="D1329" s="55">
        <v>6.9225600000000003E-5</v>
      </c>
      <c r="E1329" s="37">
        <f t="shared" si="62"/>
        <v>8.2411428571481215E-3</v>
      </c>
      <c r="F1329" s="37">
        <f t="shared" si="61"/>
        <v>-4.7986162484223529</v>
      </c>
    </row>
    <row r="1330" spans="1:6" x14ac:dyDescent="0.3">
      <c r="A1330" s="53">
        <v>3936</v>
      </c>
      <c r="B1330" s="54">
        <f>273.16+'[1]Measured values'!H1972</f>
        <v>301.33200000000005</v>
      </c>
      <c r="C1330" s="37">
        <f t="shared" si="60"/>
        <v>3.3185987548617468E-3</v>
      </c>
      <c r="D1330" s="55">
        <v>6.5373499999999993E-5</v>
      </c>
      <c r="E1330" s="37">
        <f t="shared" si="62"/>
        <v>8.1716875000190439E-3</v>
      </c>
      <c r="F1330" s="37">
        <f t="shared" si="61"/>
        <v>-4.8070798430884549</v>
      </c>
    </row>
    <row r="1331" spans="1:6" x14ac:dyDescent="0.3">
      <c r="A1331" s="53">
        <v>3938</v>
      </c>
      <c r="B1331" s="54">
        <f>273.16+'[1]Measured values'!H1973</f>
        <v>301.33200000000005</v>
      </c>
      <c r="C1331" s="37">
        <f t="shared" si="60"/>
        <v>3.3185987548617468E-3</v>
      </c>
      <c r="D1331" s="55">
        <v>6.8832900000000003E-5</v>
      </c>
      <c r="E1331" s="37">
        <f t="shared" si="62"/>
        <v>8.6041125000200537E-3</v>
      </c>
      <c r="F1331" s="37">
        <f t="shared" si="61"/>
        <v>-4.7555149923459963</v>
      </c>
    </row>
    <row r="1332" spans="1:6" x14ac:dyDescent="0.3">
      <c r="A1332" s="53">
        <v>3940</v>
      </c>
      <c r="B1332" s="54">
        <f>273.16+'[1]Measured values'!H1974</f>
        <v>301.33200000000005</v>
      </c>
      <c r="C1332" s="37">
        <f t="shared" si="60"/>
        <v>3.3185987548617468E-3</v>
      </c>
      <c r="D1332" s="55">
        <v>6.9281699999999998E-5</v>
      </c>
      <c r="E1332" s="37">
        <f t="shared" si="62"/>
        <v>8.6602125000201837E-3</v>
      </c>
      <c r="F1332" s="37">
        <f t="shared" si="61"/>
        <v>-4.7490160186002814</v>
      </c>
    </row>
    <row r="1333" spans="1:6" x14ac:dyDescent="0.3">
      <c r="A1333" s="53">
        <v>3942</v>
      </c>
      <c r="B1333" s="54">
        <f>273.16+'[1]Measured values'!H1975</f>
        <v>301.3322</v>
      </c>
      <c r="C1333" s="37">
        <f t="shared" si="60"/>
        <v>3.3185965522436701E-3</v>
      </c>
      <c r="D1333" s="55">
        <v>6.8982500000000006E-5</v>
      </c>
      <c r="E1333" s="37">
        <f t="shared" si="62"/>
        <v>8.8439102563744737E-3</v>
      </c>
      <c r="F1333" s="37">
        <f t="shared" si="61"/>
        <v>-4.7280261634406759</v>
      </c>
    </row>
    <row r="1334" spans="1:6" x14ac:dyDescent="0.3">
      <c r="A1334" s="53">
        <v>3944</v>
      </c>
      <c r="B1334" s="54">
        <f>273.16+'[1]Measured values'!H1976</f>
        <v>301.3322</v>
      </c>
      <c r="C1334" s="37">
        <f t="shared" si="60"/>
        <v>3.3185965522436701E-3</v>
      </c>
      <c r="D1334" s="55">
        <v>7.0272700000000002E-5</v>
      </c>
      <c r="E1334" s="37">
        <f t="shared" si="62"/>
        <v>9.0093205127840612E-3</v>
      </c>
      <c r="F1334" s="37">
        <f t="shared" si="61"/>
        <v>-4.7094956249910709</v>
      </c>
    </row>
    <row r="1335" spans="1:6" x14ac:dyDescent="0.3">
      <c r="A1335" s="53">
        <v>3946</v>
      </c>
      <c r="B1335" s="54">
        <f>273.16+'[1]Measured values'!H1977</f>
        <v>301.33240000000001</v>
      </c>
      <c r="C1335" s="37">
        <f t="shared" si="60"/>
        <v>3.3185943496285165E-3</v>
      </c>
      <c r="D1335" s="55">
        <v>6.8851599999999997E-5</v>
      </c>
      <c r="E1335" s="37">
        <f t="shared" si="62"/>
        <v>9.0594210526018723E-3</v>
      </c>
      <c r="F1335" s="37">
        <f t="shared" si="61"/>
        <v>-4.7039500624478574</v>
      </c>
    </row>
    <row r="1336" spans="1:6" x14ac:dyDescent="0.3">
      <c r="A1336" s="53">
        <v>3948</v>
      </c>
      <c r="B1336" s="54">
        <f>273.16+'[1]Measured values'!H1978</f>
        <v>301.33240000000001</v>
      </c>
      <c r="C1336" s="37">
        <f t="shared" si="60"/>
        <v>3.3185943496285165E-3</v>
      </c>
      <c r="D1336" s="55">
        <v>6.6794599999999999E-5</v>
      </c>
      <c r="E1336" s="37">
        <f t="shared" si="62"/>
        <v>8.788763157865918E-3</v>
      </c>
      <c r="F1336" s="37">
        <f t="shared" si="61"/>
        <v>-4.7342812873260485</v>
      </c>
    </row>
    <row r="1337" spans="1:6" x14ac:dyDescent="0.3">
      <c r="A1337" s="53">
        <v>3950</v>
      </c>
      <c r="B1337" s="54">
        <f>273.16+'[1]Measured values'!H1979</f>
        <v>301.33240000000001</v>
      </c>
      <c r="C1337" s="37">
        <f t="shared" si="60"/>
        <v>3.3185943496285165E-3</v>
      </c>
      <c r="D1337" s="55">
        <v>6.3802700000000005E-5</v>
      </c>
      <c r="E1337" s="37">
        <f t="shared" si="62"/>
        <v>8.3950921052356308E-3</v>
      </c>
      <c r="F1337" s="37">
        <f t="shared" si="61"/>
        <v>-4.7801080170731964</v>
      </c>
    </row>
    <row r="1338" spans="1:6" x14ac:dyDescent="0.3">
      <c r="A1338" s="53">
        <v>3952</v>
      </c>
      <c r="B1338" s="54">
        <f>273.16+'[1]Measured values'!H1980</f>
        <v>301.33240000000001</v>
      </c>
      <c r="C1338" s="37">
        <f t="shared" si="60"/>
        <v>3.3185943496285165E-3</v>
      </c>
      <c r="D1338" s="55">
        <v>5.80433E-5</v>
      </c>
      <c r="E1338" s="37">
        <f t="shared" si="62"/>
        <v>7.6372763157644312E-3</v>
      </c>
      <c r="F1338" s="37">
        <f t="shared" si="61"/>
        <v>-4.8747142425382659</v>
      </c>
    </row>
    <row r="1339" spans="1:6" x14ac:dyDescent="0.3">
      <c r="A1339" s="53">
        <v>3954</v>
      </c>
      <c r="B1339" s="54">
        <f>273.16+'[1]Measured values'!H1981</f>
        <v>301.33280000000002</v>
      </c>
      <c r="C1339" s="37">
        <f t="shared" si="60"/>
        <v>3.3185899444069808E-3</v>
      </c>
      <c r="D1339" s="55">
        <v>5.6322900000000002E-5</v>
      </c>
      <c r="E1339" s="37">
        <f t="shared" si="62"/>
        <v>7.8226249999873518E-3</v>
      </c>
      <c r="F1339" s="37">
        <f t="shared" si="61"/>
        <v>-4.8507351030043449</v>
      </c>
    </row>
    <row r="1340" spans="1:6" x14ac:dyDescent="0.3">
      <c r="A1340" s="53">
        <v>3956</v>
      </c>
      <c r="B1340" s="54">
        <f>273.16+'[1]Measured values'!H1982</f>
        <v>301.33300000000003</v>
      </c>
      <c r="C1340" s="37">
        <f t="shared" si="60"/>
        <v>3.3185877418005993E-3</v>
      </c>
      <c r="D1340" s="55">
        <v>5.6528599999999999E-5</v>
      </c>
      <c r="E1340" s="37">
        <f t="shared" si="62"/>
        <v>8.0755142857085148E-3</v>
      </c>
      <c r="F1340" s="37">
        <f t="shared" si="61"/>
        <v>-4.8189187232688182</v>
      </c>
    </row>
    <row r="1341" spans="1:6" x14ac:dyDescent="0.3">
      <c r="A1341" s="53">
        <v>3958</v>
      </c>
      <c r="B1341" s="54">
        <f>273.16+'[1]Measured values'!H1983</f>
        <v>301.33300000000003</v>
      </c>
      <c r="C1341" s="37">
        <f t="shared" si="60"/>
        <v>3.3185877418005993E-3</v>
      </c>
      <c r="D1341" s="55">
        <v>5.8417300000000001E-5</v>
      </c>
      <c r="E1341" s="37">
        <f t="shared" si="62"/>
        <v>8.345328571422608E-3</v>
      </c>
      <c r="F1341" s="37">
        <f t="shared" si="61"/>
        <v>-4.7860533491955666</v>
      </c>
    </row>
    <row r="1342" spans="1:6" x14ac:dyDescent="0.3">
      <c r="A1342" s="53">
        <v>3960</v>
      </c>
      <c r="B1342" s="54">
        <f>273.16+'[1]Measured values'!H1984</f>
        <v>301.33320000000003</v>
      </c>
      <c r="C1342" s="37">
        <f t="shared" si="60"/>
        <v>3.3185855391971407E-3</v>
      </c>
      <c r="D1342" s="55">
        <v>5.7893699999999998E-5</v>
      </c>
      <c r="E1342" s="37">
        <f t="shared" si="62"/>
        <v>8.5137794117667552E-3</v>
      </c>
      <c r="F1342" s="37">
        <f t="shared" si="61"/>
        <v>-4.7660693207952143</v>
      </c>
    </row>
    <row r="1343" spans="1:6" x14ac:dyDescent="0.3">
      <c r="A1343" s="53">
        <v>3962</v>
      </c>
      <c r="B1343" s="54">
        <f>273.16+'[1]Measured values'!H1985</f>
        <v>301.33320000000003</v>
      </c>
      <c r="C1343" s="37">
        <f t="shared" si="60"/>
        <v>3.3185855391971407E-3</v>
      </c>
      <c r="D1343" s="55">
        <v>5.91278E-5</v>
      </c>
      <c r="E1343" s="37">
        <f t="shared" si="62"/>
        <v>8.6952647058844458E-3</v>
      </c>
      <c r="F1343" s="37">
        <f t="shared" si="61"/>
        <v>-4.744976688179313</v>
      </c>
    </row>
    <row r="1344" spans="1:6" x14ac:dyDescent="0.3">
      <c r="A1344" s="53">
        <v>3964</v>
      </c>
      <c r="B1344" s="54">
        <f>273.16+'[1]Measured values'!H1986</f>
        <v>301.33320000000003</v>
      </c>
      <c r="C1344" s="37">
        <f t="shared" si="60"/>
        <v>3.3185855391971407E-3</v>
      </c>
      <c r="D1344" s="55">
        <v>5.7968499999999999E-5</v>
      </c>
      <c r="E1344" s="37">
        <f t="shared" si="62"/>
        <v>8.5247794117667575E-3</v>
      </c>
      <c r="F1344" s="37">
        <f t="shared" si="61"/>
        <v>-4.764778131599912</v>
      </c>
    </row>
    <row r="1345" spans="1:6" x14ac:dyDescent="0.3">
      <c r="A1345" s="53">
        <v>3966</v>
      </c>
      <c r="B1345" s="54">
        <f>273.16+'[1]Measured values'!H1987</f>
        <v>301.33360000000005</v>
      </c>
      <c r="C1345" s="37">
        <f t="shared" si="60"/>
        <v>3.3185811339989961E-3</v>
      </c>
      <c r="D1345" s="55">
        <v>5.4228599999999998E-5</v>
      </c>
      <c r="E1345" s="37">
        <f t="shared" si="62"/>
        <v>8.4732187500197471E-3</v>
      </c>
      <c r="F1345" s="37">
        <f t="shared" si="61"/>
        <v>-4.7708448247947217</v>
      </c>
    </row>
    <row r="1346" spans="1:6" x14ac:dyDescent="0.3">
      <c r="A1346" s="53">
        <v>3968</v>
      </c>
      <c r="B1346" s="54">
        <f>273.16+'[1]Measured values'!H1988</f>
        <v>301.33360000000005</v>
      </c>
      <c r="C1346" s="37">
        <f t="shared" si="60"/>
        <v>3.3185811339989961E-3</v>
      </c>
      <c r="D1346" s="55">
        <v>5.4209899999999997E-5</v>
      </c>
      <c r="E1346" s="37">
        <f t="shared" si="62"/>
        <v>8.4702968750197411E-3</v>
      </c>
      <c r="F1346" s="37">
        <f t="shared" si="61"/>
        <v>-4.7711897207529912</v>
      </c>
    </row>
    <row r="1347" spans="1:6" x14ac:dyDescent="0.3">
      <c r="A1347" s="53">
        <v>3970</v>
      </c>
      <c r="B1347" s="54">
        <f>273.16+'[1]Measured values'!H1989</f>
        <v>301.33360000000005</v>
      </c>
      <c r="C1347" s="37">
        <f t="shared" si="60"/>
        <v>3.3185811339989961E-3</v>
      </c>
      <c r="D1347" s="55">
        <v>5.3835899999999997E-5</v>
      </c>
      <c r="E1347" s="37">
        <f t="shared" si="62"/>
        <v>8.4118593750196046E-3</v>
      </c>
      <c r="F1347" s="37">
        <f t="shared" si="61"/>
        <v>-4.778112738468816</v>
      </c>
    </row>
    <row r="1348" spans="1:6" x14ac:dyDescent="0.3">
      <c r="A1348" s="53">
        <v>3972</v>
      </c>
      <c r="B1348" s="54">
        <f>273.16+'[1]Measured values'!H1990</f>
        <v>301.33320000000003</v>
      </c>
      <c r="C1348" s="37">
        <f t="shared" si="60"/>
        <v>3.3185855391971407E-3</v>
      </c>
      <c r="D1348" s="55">
        <v>5.5257000000000003E-5</v>
      </c>
      <c r="E1348" s="37">
        <f t="shared" si="62"/>
        <v>8.1260294117666623E-3</v>
      </c>
      <c r="F1348" s="37">
        <f t="shared" si="61"/>
        <v>-4.8126828619588817</v>
      </c>
    </row>
    <row r="1349" spans="1:6" x14ac:dyDescent="0.3">
      <c r="A1349" s="53">
        <v>3974</v>
      </c>
      <c r="B1349" s="54">
        <f>273.16+'[1]Measured values'!H1991</f>
        <v>301.3338</v>
      </c>
      <c r="C1349" s="37">
        <f t="shared" si="60"/>
        <v>3.31857893140431E-3</v>
      </c>
      <c r="D1349" s="55">
        <v>5.0713100000000001E-5</v>
      </c>
      <c r="E1349" s="37">
        <f t="shared" si="62"/>
        <v>8.1795322580179609E-3</v>
      </c>
      <c r="F1349" s="37">
        <f t="shared" si="61"/>
        <v>-4.8061203111737854</v>
      </c>
    </row>
    <row r="1350" spans="1:6" x14ac:dyDescent="0.3">
      <c r="A1350" s="53">
        <v>3976</v>
      </c>
      <c r="B1350" s="54">
        <f>273.16+'[1]Measured values'!H1992</f>
        <v>301.3338</v>
      </c>
      <c r="C1350" s="37">
        <f t="shared" si="60"/>
        <v>3.31857893140431E-3</v>
      </c>
      <c r="D1350" s="55">
        <v>5.0713100000000001E-5</v>
      </c>
      <c r="E1350" s="37">
        <f t="shared" si="62"/>
        <v>8.1795322580179609E-3</v>
      </c>
      <c r="F1350" s="37">
        <f t="shared" si="61"/>
        <v>-4.8061203111737854</v>
      </c>
    </row>
    <row r="1351" spans="1:6" x14ac:dyDescent="0.3">
      <c r="A1351" s="53">
        <v>3978</v>
      </c>
      <c r="B1351" s="54">
        <f>273.16+'[1]Measured values'!H1993</f>
        <v>301.3338</v>
      </c>
      <c r="C1351" s="37">
        <f t="shared" si="60"/>
        <v>3.31857893140431E-3</v>
      </c>
      <c r="D1351" s="55">
        <v>5.0787900000000002E-5</v>
      </c>
      <c r="E1351" s="37">
        <f t="shared" si="62"/>
        <v>8.1915967741469243E-3</v>
      </c>
      <c r="F1351" s="37">
        <f t="shared" si="61"/>
        <v>-4.8046464338023158</v>
      </c>
    </row>
    <row r="1352" spans="1:6" x14ac:dyDescent="0.3">
      <c r="A1352" s="53">
        <v>3980</v>
      </c>
      <c r="B1352" s="54">
        <f>273.16+'[1]Measured values'!H1994</f>
        <v>301.334</v>
      </c>
      <c r="C1352" s="37">
        <f t="shared" si="60"/>
        <v>3.3185767288125469E-3</v>
      </c>
      <c r="D1352" s="55">
        <v>4.8693499999999997E-5</v>
      </c>
      <c r="E1352" s="37">
        <f t="shared" si="62"/>
        <v>8.115583333294582E-3</v>
      </c>
      <c r="F1352" s="37">
        <f t="shared" si="61"/>
        <v>-4.8139691972602385</v>
      </c>
    </row>
    <row r="1353" spans="1:6" x14ac:dyDescent="0.3">
      <c r="A1353" s="53">
        <v>3982</v>
      </c>
      <c r="B1353" s="54">
        <f>273.16+'[1]Measured values'!H1995</f>
        <v>301.334</v>
      </c>
      <c r="C1353" s="37">
        <f t="shared" ref="C1353:C1416" si="63">1/B1353</f>
        <v>3.3185767288125469E-3</v>
      </c>
      <c r="D1353" s="55">
        <v>4.9030099999999997E-5</v>
      </c>
      <c r="E1353" s="37">
        <f t="shared" si="62"/>
        <v>8.1716833332943148E-3</v>
      </c>
      <c r="F1353" s="37">
        <f t="shared" ref="F1353:F1416" si="64">LN(E1353)</f>
        <v>-4.8070803529862935</v>
      </c>
    </row>
    <row r="1354" spans="1:6" x14ac:dyDescent="0.3">
      <c r="A1354" s="53">
        <v>3984</v>
      </c>
      <c r="B1354" s="54">
        <f>273.16+'[1]Measured values'!H1996</f>
        <v>301.33440000000002</v>
      </c>
      <c r="C1354" s="37">
        <f t="shared" si="63"/>
        <v>3.3185723236377924E-3</v>
      </c>
      <c r="D1354" s="55">
        <v>4.73846E-5</v>
      </c>
      <c r="E1354" s="37">
        <f t="shared" ref="E1354:E1417" si="65">D1354/($B$3-B1354)</f>
        <v>8.4615357142624904E-3</v>
      </c>
      <c r="F1354" s="37">
        <f t="shared" si="64"/>
        <v>-4.7722245953293791</v>
      </c>
    </row>
    <row r="1355" spans="1:6" x14ac:dyDescent="0.3">
      <c r="A1355" s="53">
        <v>3986</v>
      </c>
      <c r="B1355" s="54">
        <f>273.16+'[1]Measured values'!H1997</f>
        <v>301.33440000000002</v>
      </c>
      <c r="C1355" s="37">
        <f t="shared" si="63"/>
        <v>3.3185723236377924E-3</v>
      </c>
      <c r="D1355" s="55">
        <v>4.7665099999999999E-5</v>
      </c>
      <c r="E1355" s="37">
        <f t="shared" si="65"/>
        <v>8.5116249999766368E-3</v>
      </c>
      <c r="F1355" s="37">
        <f t="shared" si="64"/>
        <v>-4.7663224028071909</v>
      </c>
    </row>
    <row r="1356" spans="1:6" x14ac:dyDescent="0.3">
      <c r="A1356" s="53">
        <v>3988</v>
      </c>
      <c r="B1356" s="54">
        <f>273.16+'[1]Measured values'!H1998</f>
        <v>301.33460000000002</v>
      </c>
      <c r="C1356" s="37">
        <f t="shared" si="63"/>
        <v>3.3185701210548006E-3</v>
      </c>
      <c r="D1356" s="55">
        <v>4.5458499999999999E-5</v>
      </c>
      <c r="E1356" s="37">
        <f t="shared" si="65"/>
        <v>8.4182407407271294E-3</v>
      </c>
      <c r="F1356" s="37">
        <f t="shared" si="64"/>
        <v>-4.7773544107144419</v>
      </c>
    </row>
    <row r="1357" spans="1:6" x14ac:dyDescent="0.3">
      <c r="A1357" s="53">
        <v>3990</v>
      </c>
      <c r="B1357" s="54">
        <f>273.16+'[1]Measured values'!H1999</f>
        <v>301.33460000000002</v>
      </c>
      <c r="C1357" s="37">
        <f t="shared" si="63"/>
        <v>3.3185701210548006E-3</v>
      </c>
      <c r="D1357" s="55">
        <v>4.7122800000000002E-5</v>
      </c>
      <c r="E1357" s="37">
        <f t="shared" si="65"/>
        <v>8.7264444444303344E-3</v>
      </c>
      <c r="F1357" s="37">
        <f t="shared" si="64"/>
        <v>-4.7413972722256883</v>
      </c>
    </row>
    <row r="1358" spans="1:6" x14ac:dyDescent="0.3">
      <c r="A1358" s="53">
        <v>3992</v>
      </c>
      <c r="B1358" s="54">
        <f>273.16+'[1]Measured values'!H2000</f>
        <v>301.33480000000003</v>
      </c>
      <c r="C1358" s="37">
        <f t="shared" si="63"/>
        <v>3.3185679184747326E-3</v>
      </c>
      <c r="D1358" s="55">
        <v>4.8917900000000001E-5</v>
      </c>
      <c r="E1358" s="37">
        <f t="shared" si="65"/>
        <v>9.4072884615346783E-3</v>
      </c>
      <c r="F1358" s="37">
        <f t="shared" si="64"/>
        <v>-4.6662705219004765</v>
      </c>
    </row>
    <row r="1359" spans="1:6" x14ac:dyDescent="0.3">
      <c r="A1359" s="53">
        <v>3994</v>
      </c>
      <c r="B1359" s="54">
        <f>273.16+'[1]Measured values'!H2001</f>
        <v>301.33480000000003</v>
      </c>
      <c r="C1359" s="37">
        <f t="shared" si="63"/>
        <v>3.3185679184747326E-3</v>
      </c>
      <c r="D1359" s="55">
        <v>5.0600899999999999E-5</v>
      </c>
      <c r="E1359" s="37">
        <f t="shared" si="65"/>
        <v>9.7309423076883932E-3</v>
      </c>
      <c r="F1359" s="37">
        <f t="shared" si="64"/>
        <v>-4.632444541873415</v>
      </c>
    </row>
    <row r="1360" spans="1:6" x14ac:dyDescent="0.3">
      <c r="A1360" s="53">
        <v>3996</v>
      </c>
      <c r="B1360" s="54">
        <f>273.16+'[1]Measured values'!H2002</f>
        <v>301.33520000000004</v>
      </c>
      <c r="C1360" s="37">
        <f t="shared" si="63"/>
        <v>3.3185635133233683E-3</v>
      </c>
      <c r="D1360" s="55">
        <v>5.2321200000000003E-5</v>
      </c>
      <c r="E1360" s="37">
        <f t="shared" si="65"/>
        <v>1.0900250000025405E-2</v>
      </c>
      <c r="F1360" s="37">
        <f t="shared" si="64"/>
        <v>-4.5189695542279127</v>
      </c>
    </row>
    <row r="1361" spans="1:6" x14ac:dyDescent="0.3">
      <c r="A1361" s="53">
        <v>3998</v>
      </c>
      <c r="B1361" s="54">
        <f>273.16+'[1]Measured values'!H2003</f>
        <v>301.33500000000004</v>
      </c>
      <c r="C1361" s="37">
        <f t="shared" si="63"/>
        <v>3.3185657158975885E-3</v>
      </c>
      <c r="D1361" s="55">
        <v>5.5967600000000003E-5</v>
      </c>
      <c r="E1361" s="37">
        <f t="shared" si="65"/>
        <v>1.1193520000010181E-2</v>
      </c>
      <c r="F1361" s="37">
        <f t="shared" si="64"/>
        <v>-4.4924202395457851</v>
      </c>
    </row>
    <row r="1362" spans="1:6" x14ac:dyDescent="0.3">
      <c r="A1362" s="53">
        <v>4000</v>
      </c>
      <c r="B1362" s="54">
        <f>273.16+'[1]Measured values'!H2004</f>
        <v>301.33520000000004</v>
      </c>
      <c r="C1362" s="37">
        <f t="shared" si="63"/>
        <v>3.3185635133233683E-3</v>
      </c>
      <c r="D1362" s="55">
        <v>5.5107500000000001E-5</v>
      </c>
      <c r="E1362" s="37">
        <f t="shared" si="65"/>
        <v>1.1480729166693423E-2</v>
      </c>
      <c r="F1362" s="37">
        <f t="shared" si="64"/>
        <v>-4.467085373845296</v>
      </c>
    </row>
    <row r="1363" spans="1:6" x14ac:dyDescent="0.3">
      <c r="A1363" s="53">
        <v>4002</v>
      </c>
      <c r="B1363" s="54">
        <f>273.16+'[1]Measured values'!H2005</f>
        <v>301.3356</v>
      </c>
      <c r="C1363" s="37">
        <f t="shared" si="63"/>
        <v>3.3185591081836994E-3</v>
      </c>
      <c r="D1363" s="55">
        <v>5.8585599999999997E-5</v>
      </c>
      <c r="E1363" s="37">
        <f t="shared" si="65"/>
        <v>1.331490909081111E-2</v>
      </c>
      <c r="F1363" s="37">
        <f t="shared" si="64"/>
        <v>-4.3188708873166348</v>
      </c>
    </row>
    <row r="1364" spans="1:6" x14ac:dyDescent="0.3">
      <c r="A1364" s="53">
        <v>4004</v>
      </c>
      <c r="B1364" s="54">
        <f>273.16+'[1]Measured values'!H2006</f>
        <v>301.33520000000004</v>
      </c>
      <c r="C1364" s="37">
        <f t="shared" si="63"/>
        <v>3.3185635133233683E-3</v>
      </c>
      <c r="D1364" s="55">
        <v>6.4027099999999996E-5</v>
      </c>
      <c r="E1364" s="37">
        <f t="shared" si="65"/>
        <v>1.3338979166697754E-2</v>
      </c>
      <c r="F1364" s="37">
        <f t="shared" si="64"/>
        <v>-4.3170647656583387</v>
      </c>
    </row>
    <row r="1365" spans="1:6" x14ac:dyDescent="0.3">
      <c r="A1365" s="53">
        <v>4006</v>
      </c>
      <c r="B1365" s="54">
        <f>273.16+'[1]Measured values'!H2007</f>
        <v>301.33540000000005</v>
      </c>
      <c r="C1365" s="37">
        <f t="shared" si="63"/>
        <v>3.3185613107520719E-3</v>
      </c>
      <c r="D1365" s="55">
        <v>6.3110799999999999E-5</v>
      </c>
      <c r="E1365" s="37">
        <f t="shared" si="65"/>
        <v>1.371973913048795E-2</v>
      </c>
      <c r="F1365" s="37">
        <f t="shared" si="64"/>
        <v>-4.288919670677994</v>
      </c>
    </row>
    <row r="1366" spans="1:6" x14ac:dyDescent="0.3">
      <c r="A1366" s="53">
        <v>4008</v>
      </c>
      <c r="B1366" s="54">
        <f>273.16+'[1]Measured values'!H2008</f>
        <v>301.33540000000005</v>
      </c>
      <c r="C1366" s="37">
        <f t="shared" si="63"/>
        <v>3.3185613107520719E-3</v>
      </c>
      <c r="D1366" s="55">
        <v>5.7800200000000003E-5</v>
      </c>
      <c r="E1366" s="37">
        <f t="shared" si="65"/>
        <v>1.2565260869613912E-2</v>
      </c>
      <c r="F1366" s="37">
        <f t="shared" si="64"/>
        <v>-4.3768193465933534</v>
      </c>
    </row>
    <row r="1367" spans="1:6" x14ac:dyDescent="0.3">
      <c r="A1367" s="53">
        <v>4010</v>
      </c>
      <c r="B1367" s="54">
        <f>273.16+'[1]Measured values'!H2009</f>
        <v>301.33520000000004</v>
      </c>
      <c r="C1367" s="37">
        <f t="shared" si="63"/>
        <v>3.3185635133233683E-3</v>
      </c>
      <c r="D1367" s="55">
        <v>5.6416399999999997E-5</v>
      </c>
      <c r="E1367" s="37">
        <f t="shared" si="65"/>
        <v>1.1753416666694059E-2</v>
      </c>
      <c r="F1367" s="37">
        <f t="shared" si="64"/>
        <v>-4.4436113005161459</v>
      </c>
    </row>
    <row r="1368" spans="1:6" x14ac:dyDescent="0.3">
      <c r="A1368" s="53">
        <v>4012</v>
      </c>
      <c r="B1368" s="54">
        <f>273.16+'[1]Measured values'!H2010</f>
        <v>301.3356</v>
      </c>
      <c r="C1368" s="37">
        <f t="shared" si="63"/>
        <v>3.3185591081836994E-3</v>
      </c>
      <c r="D1368" s="55">
        <v>5.0844000000000003E-5</v>
      </c>
      <c r="E1368" s="37">
        <f t="shared" si="65"/>
        <v>1.1555454545369513E-2</v>
      </c>
      <c r="F1368" s="37">
        <f t="shared" si="64"/>
        <v>-4.4605976984812887</v>
      </c>
    </row>
    <row r="1369" spans="1:6" x14ac:dyDescent="0.3">
      <c r="A1369" s="53">
        <v>4014</v>
      </c>
      <c r="B1369" s="54">
        <f>273.16+'[1]Measured values'!H2011</f>
        <v>301.3356</v>
      </c>
      <c r="C1369" s="37">
        <f t="shared" si="63"/>
        <v>3.3185591081836994E-3</v>
      </c>
      <c r="D1369" s="55">
        <v>4.7571599999999997E-5</v>
      </c>
      <c r="E1369" s="37">
        <f t="shared" si="65"/>
        <v>1.0811727272647712E-2</v>
      </c>
      <c r="F1369" s="37">
        <f t="shared" si="64"/>
        <v>-4.52712387539147</v>
      </c>
    </row>
    <row r="1370" spans="1:6" x14ac:dyDescent="0.3">
      <c r="A1370" s="53">
        <v>4016</v>
      </c>
      <c r="B1370" s="54">
        <f>273.16+'[1]Measured values'!H2012</f>
        <v>301.33580000000001</v>
      </c>
      <c r="C1370" s="37">
        <f t="shared" si="63"/>
        <v>3.3185569056182504E-3</v>
      </c>
      <c r="D1370" s="55">
        <v>4.4467400000000001E-5</v>
      </c>
      <c r="E1370" s="37">
        <f t="shared" si="65"/>
        <v>1.0587476190411308E-2</v>
      </c>
      <c r="F1370" s="37">
        <f t="shared" si="64"/>
        <v>-4.5480834678460385</v>
      </c>
    </row>
    <row r="1371" spans="1:6" x14ac:dyDescent="0.3">
      <c r="A1371" s="53">
        <v>4018</v>
      </c>
      <c r="B1371" s="54">
        <f>273.16+'[1]Measured values'!H2013</f>
        <v>301.3356</v>
      </c>
      <c r="C1371" s="37">
        <f t="shared" si="63"/>
        <v>3.3185591081836994E-3</v>
      </c>
      <c r="D1371" s="55">
        <v>4.1213700000000001E-5</v>
      </c>
      <c r="E1371" s="37">
        <f t="shared" si="65"/>
        <v>9.3667499999310743E-3</v>
      </c>
      <c r="F1371" s="37">
        <f t="shared" si="64"/>
        <v>-4.6705890945603281</v>
      </c>
    </row>
    <row r="1372" spans="1:6" x14ac:dyDescent="0.3">
      <c r="A1372" s="53">
        <v>4020</v>
      </c>
      <c r="B1372" s="54">
        <f>273.16+'[1]Measured values'!H2014</f>
        <v>301.3356</v>
      </c>
      <c r="C1372" s="37">
        <f t="shared" si="63"/>
        <v>3.3185591081836994E-3</v>
      </c>
      <c r="D1372" s="55">
        <v>3.81844E-5</v>
      </c>
      <c r="E1372" s="37">
        <f t="shared" si="65"/>
        <v>8.6782727272088668E-3</v>
      </c>
      <c r="F1372" s="37">
        <f t="shared" si="64"/>
        <v>-4.7469327646731134</v>
      </c>
    </row>
    <row r="1373" spans="1:6" x14ac:dyDescent="0.3">
      <c r="A1373" s="53">
        <v>4022</v>
      </c>
      <c r="B1373" s="54">
        <f>273.16+'[1]Measured values'!H2015</f>
        <v>301.33580000000001</v>
      </c>
      <c r="C1373" s="37">
        <f t="shared" si="63"/>
        <v>3.3185569056182504E-3</v>
      </c>
      <c r="D1373" s="55">
        <v>3.3846100000000001E-5</v>
      </c>
      <c r="E1373" s="37">
        <f t="shared" si="65"/>
        <v>8.0585952380458539E-3</v>
      </c>
      <c r="F1373" s="37">
        <f t="shared" si="64"/>
        <v>-4.8210160257371744</v>
      </c>
    </row>
    <row r="1374" spans="1:6" x14ac:dyDescent="0.3">
      <c r="A1374" s="53">
        <v>4024</v>
      </c>
      <c r="B1374" s="54">
        <f>273.16+'[1]Measured values'!H2016</f>
        <v>301.33620000000002</v>
      </c>
      <c r="C1374" s="37">
        <f t="shared" si="63"/>
        <v>3.3185525004961235E-3</v>
      </c>
      <c r="D1374" s="55">
        <v>3.2088400000000003E-5</v>
      </c>
      <c r="E1374" s="37">
        <f t="shared" si="65"/>
        <v>8.4443157894459955E-3</v>
      </c>
      <c r="F1374" s="37">
        <f t="shared" si="64"/>
        <v>-4.7742617516084289</v>
      </c>
    </row>
    <row r="1375" spans="1:6" x14ac:dyDescent="0.3">
      <c r="A1375" s="53">
        <v>4026</v>
      </c>
      <c r="B1375" s="54">
        <f>273.16+'[1]Measured values'!H2017</f>
        <v>301.33620000000002</v>
      </c>
      <c r="C1375" s="37">
        <f t="shared" si="63"/>
        <v>3.3185525004961235E-3</v>
      </c>
      <c r="D1375" s="55">
        <v>3.2817700000000003E-5</v>
      </c>
      <c r="E1375" s="37">
        <f t="shared" si="65"/>
        <v>8.6362368420769466E-3</v>
      </c>
      <c r="F1375" s="37">
        <f t="shared" si="64"/>
        <v>-4.7517883417314621</v>
      </c>
    </row>
    <row r="1376" spans="1:6" x14ac:dyDescent="0.3">
      <c r="A1376" s="53">
        <v>4028</v>
      </c>
      <c r="B1376" s="54">
        <f>273.16+'[1]Measured values'!H2018</f>
        <v>301.33620000000002</v>
      </c>
      <c r="C1376" s="37">
        <f t="shared" si="63"/>
        <v>3.3185525004961235E-3</v>
      </c>
      <c r="D1376" s="55">
        <v>3.379E-5</v>
      </c>
      <c r="E1376" s="37">
        <f t="shared" si="65"/>
        <v>8.8921052631287384E-3</v>
      </c>
      <c r="F1376" s="37">
        <f t="shared" si="64"/>
        <v>-4.7225914449915578</v>
      </c>
    </row>
    <row r="1377" spans="1:6" x14ac:dyDescent="0.3">
      <c r="A1377" s="53">
        <v>4030</v>
      </c>
      <c r="B1377" s="54">
        <f>273.16+'[1]Measured values'!H2019</f>
        <v>301.33640000000003</v>
      </c>
      <c r="C1377" s="37">
        <f t="shared" si="63"/>
        <v>3.3185502979394457E-3</v>
      </c>
      <c r="D1377" s="55">
        <v>3.3042E-5</v>
      </c>
      <c r="E1377" s="37">
        <f t="shared" si="65"/>
        <v>9.1783333333184929E-3</v>
      </c>
      <c r="F1377" s="37">
        <f t="shared" si="64"/>
        <v>-4.6909096449374186</v>
      </c>
    </row>
    <row r="1378" spans="1:6" x14ac:dyDescent="0.3">
      <c r="A1378" s="53">
        <v>4032</v>
      </c>
      <c r="B1378" s="54">
        <f>273.16+'[1]Measured values'!H2020</f>
        <v>301.33620000000002</v>
      </c>
      <c r="C1378" s="37">
        <f t="shared" si="63"/>
        <v>3.3185525004961235E-3</v>
      </c>
      <c r="D1378" s="55">
        <v>3.7024999999999999E-5</v>
      </c>
      <c r="E1378" s="37">
        <f t="shared" si="65"/>
        <v>9.7434210525996299E-3</v>
      </c>
      <c r="F1378" s="37">
        <f t="shared" si="64"/>
        <v>-4.6311629855638934</v>
      </c>
    </row>
    <row r="1379" spans="1:6" x14ac:dyDescent="0.3">
      <c r="A1379" s="53">
        <v>4034</v>
      </c>
      <c r="B1379" s="54">
        <f>273.16+'[1]Measured values'!H2021</f>
        <v>301.33620000000002</v>
      </c>
      <c r="C1379" s="37">
        <f t="shared" si="63"/>
        <v>3.3185525004961235E-3</v>
      </c>
      <c r="D1379" s="55">
        <v>3.5360800000000002E-5</v>
      </c>
      <c r="E1379" s="37">
        <f t="shared" si="65"/>
        <v>9.3054736841800146E-3</v>
      </c>
      <c r="F1379" s="37">
        <f t="shared" si="64"/>
        <v>-4.677152483769853</v>
      </c>
    </row>
    <row r="1380" spans="1:6" x14ac:dyDescent="0.3">
      <c r="A1380" s="53">
        <v>4036</v>
      </c>
      <c r="B1380" s="54">
        <f>273.16+'[1]Measured values'!H2022</f>
        <v>301.33600000000001</v>
      </c>
      <c r="C1380" s="37">
        <f t="shared" si="63"/>
        <v>3.3185547030557252E-3</v>
      </c>
      <c r="D1380" s="55">
        <v>3.4388399999999998E-5</v>
      </c>
      <c r="E1380" s="37">
        <f t="shared" si="65"/>
        <v>8.5970999999589494E-3</v>
      </c>
      <c r="F1380" s="37">
        <f t="shared" si="64"/>
        <v>-4.7563303418976171</v>
      </c>
    </row>
    <row r="1381" spans="1:6" x14ac:dyDescent="0.3">
      <c r="A1381" s="53">
        <v>4038</v>
      </c>
      <c r="B1381" s="54">
        <f>273.16+'[1]Measured values'!H2023</f>
        <v>301.33640000000003</v>
      </c>
      <c r="C1381" s="37">
        <f t="shared" si="63"/>
        <v>3.3185502979394457E-3</v>
      </c>
      <c r="D1381" s="55">
        <v>3.4575400000000001E-5</v>
      </c>
      <c r="E1381" s="37">
        <f t="shared" si="65"/>
        <v>9.6042777777622483E-3</v>
      </c>
      <c r="F1381" s="37">
        <f t="shared" si="64"/>
        <v>-4.6455466779091337</v>
      </c>
    </row>
    <row r="1382" spans="1:6" x14ac:dyDescent="0.3">
      <c r="A1382" s="53">
        <v>4040</v>
      </c>
      <c r="B1382" s="54">
        <f>273.16+'[1]Measured values'!H2024</f>
        <v>301.33660000000003</v>
      </c>
      <c r="C1382" s="37">
        <f t="shared" si="63"/>
        <v>3.3185480953856913E-3</v>
      </c>
      <c r="D1382" s="55">
        <v>3.38087E-5</v>
      </c>
      <c r="E1382" s="37">
        <f t="shared" si="65"/>
        <v>9.9437352941200412E-3</v>
      </c>
      <c r="F1382" s="37">
        <f t="shared" si="64"/>
        <v>-4.6108125447861177</v>
      </c>
    </row>
    <row r="1383" spans="1:6" x14ac:dyDescent="0.3">
      <c r="A1383" s="53">
        <v>4042</v>
      </c>
      <c r="B1383" s="54">
        <f>273.16+'[1]Measured values'!H2025</f>
        <v>301.33660000000003</v>
      </c>
      <c r="C1383" s="37">
        <f t="shared" si="63"/>
        <v>3.3185480953856913E-3</v>
      </c>
      <c r="D1383" s="55">
        <v>3.5716100000000002E-5</v>
      </c>
      <c r="E1383" s="37">
        <f t="shared" si="65"/>
        <v>1.0504735294120177E-2</v>
      </c>
      <c r="F1383" s="37">
        <f t="shared" si="64"/>
        <v>-4.5559291430873552</v>
      </c>
    </row>
    <row r="1384" spans="1:6" x14ac:dyDescent="0.3">
      <c r="A1384" s="53">
        <v>4044</v>
      </c>
      <c r="B1384" s="54">
        <f>273.16+'[1]Measured values'!H2026</f>
        <v>301.33680000000004</v>
      </c>
      <c r="C1384" s="37">
        <f t="shared" si="63"/>
        <v>3.3185458928348607E-3</v>
      </c>
      <c r="D1384" s="55">
        <v>3.63519E-5</v>
      </c>
      <c r="E1384" s="37">
        <f t="shared" si="65"/>
        <v>1.1359968750026475E-2</v>
      </c>
      <c r="F1384" s="37">
        <f t="shared" si="64"/>
        <v>-4.4776596165708664</v>
      </c>
    </row>
    <row r="1385" spans="1:6" x14ac:dyDescent="0.3">
      <c r="A1385" s="53">
        <v>4046</v>
      </c>
      <c r="B1385" s="54">
        <f>273.16+'[1]Measured values'!H2027</f>
        <v>301.33680000000004</v>
      </c>
      <c r="C1385" s="37">
        <f t="shared" si="63"/>
        <v>3.3185458928348607E-3</v>
      </c>
      <c r="D1385" s="55">
        <v>3.5024200000000003E-5</v>
      </c>
      <c r="E1385" s="37">
        <f t="shared" si="65"/>
        <v>1.0945062500025509E-2</v>
      </c>
      <c r="F1385" s="37">
        <f t="shared" si="64"/>
        <v>-4.514866837651252</v>
      </c>
    </row>
    <row r="1386" spans="1:6" x14ac:dyDescent="0.3">
      <c r="A1386" s="53">
        <v>4048</v>
      </c>
      <c r="B1386" s="54">
        <f>273.16+'[1]Measured values'!H2028</f>
        <v>301.33700000000005</v>
      </c>
      <c r="C1386" s="37">
        <f t="shared" si="63"/>
        <v>3.3185436902869541E-3</v>
      </c>
      <c r="D1386" s="55">
        <v>3.6146200000000003E-5</v>
      </c>
      <c r="E1386" s="37">
        <f t="shared" si="65"/>
        <v>1.2048733333389952E-2</v>
      </c>
      <c r="F1386" s="37">
        <f t="shared" si="64"/>
        <v>-4.418795742131711</v>
      </c>
    </row>
    <row r="1387" spans="1:6" x14ac:dyDescent="0.3">
      <c r="A1387" s="53">
        <v>4050</v>
      </c>
      <c r="B1387" s="54">
        <f>273.16+'[1]Measured values'!H2029</f>
        <v>301.33700000000005</v>
      </c>
      <c r="C1387" s="37">
        <f t="shared" si="63"/>
        <v>3.3185436902869541E-3</v>
      </c>
      <c r="D1387" s="55">
        <v>3.7978700000000003E-5</v>
      </c>
      <c r="E1387" s="37">
        <f t="shared" si="65"/>
        <v>1.2659566666726156E-2</v>
      </c>
      <c r="F1387" s="37">
        <f t="shared" si="64"/>
        <v>-4.369342091388555</v>
      </c>
    </row>
    <row r="1388" spans="1:6" x14ac:dyDescent="0.3">
      <c r="A1388" s="53">
        <v>4052</v>
      </c>
      <c r="B1388" s="54">
        <f>273.16+'[1]Measured values'!H2030</f>
        <v>301.33680000000004</v>
      </c>
      <c r="C1388" s="37">
        <f t="shared" si="63"/>
        <v>3.3185458928348607E-3</v>
      </c>
      <c r="D1388" s="55">
        <v>4.0147900000000002E-5</v>
      </c>
      <c r="E1388" s="37">
        <f t="shared" si="65"/>
        <v>1.2546218750029241E-2</v>
      </c>
      <c r="F1388" s="37">
        <f t="shared" si="64"/>
        <v>-4.3783359536211339</v>
      </c>
    </row>
    <row r="1389" spans="1:6" x14ac:dyDescent="0.3">
      <c r="A1389" s="53">
        <v>4054</v>
      </c>
      <c r="B1389" s="54">
        <f>273.16+'[1]Measured values'!H2031</f>
        <v>301.33720000000005</v>
      </c>
      <c r="C1389" s="37">
        <f t="shared" si="63"/>
        <v>3.3185414877419709E-3</v>
      </c>
      <c r="D1389" s="55">
        <v>3.67445E-5</v>
      </c>
      <c r="E1389" s="37">
        <f t="shared" si="65"/>
        <v>1.3123035714382902E-2</v>
      </c>
      <c r="F1389" s="37">
        <f t="shared" si="64"/>
        <v>-4.3333861415611441</v>
      </c>
    </row>
    <row r="1390" spans="1:6" x14ac:dyDescent="0.3">
      <c r="A1390" s="53">
        <v>4056</v>
      </c>
      <c r="B1390" s="54">
        <f>273.16+'[1]Measured values'!H2032</f>
        <v>301.3374</v>
      </c>
      <c r="C1390" s="37">
        <f t="shared" si="63"/>
        <v>3.318539285199912E-3</v>
      </c>
      <c r="D1390" s="55">
        <v>3.56039E-5</v>
      </c>
      <c r="E1390" s="37">
        <f t="shared" si="65"/>
        <v>1.369380769215249E-2</v>
      </c>
      <c r="F1390" s="37">
        <f t="shared" si="64"/>
        <v>-4.2908115416013493</v>
      </c>
    </row>
    <row r="1391" spans="1:6" x14ac:dyDescent="0.3">
      <c r="A1391" s="53">
        <v>4058</v>
      </c>
      <c r="B1391" s="54">
        <f>273.16+'[1]Measured values'!H2033</f>
        <v>301.33720000000005</v>
      </c>
      <c r="C1391" s="37">
        <f t="shared" si="63"/>
        <v>3.3185414877419709E-3</v>
      </c>
      <c r="D1391" s="55">
        <v>3.6838000000000002E-5</v>
      </c>
      <c r="E1391" s="37">
        <f t="shared" si="65"/>
        <v>1.3156428571526007E-2</v>
      </c>
      <c r="F1391" s="37">
        <f t="shared" si="64"/>
        <v>-4.3308447750589778</v>
      </c>
    </row>
    <row r="1392" spans="1:6" x14ac:dyDescent="0.3">
      <c r="A1392" s="53">
        <v>4060</v>
      </c>
      <c r="B1392" s="54">
        <f>273.16+'[1]Measured values'!H2034</f>
        <v>301.33720000000005</v>
      </c>
      <c r="C1392" s="37">
        <f t="shared" si="63"/>
        <v>3.3185414877419709E-3</v>
      </c>
      <c r="D1392" s="55">
        <v>3.8745399999999997E-5</v>
      </c>
      <c r="E1392" s="37">
        <f t="shared" si="65"/>
        <v>1.3837642857245336E-2</v>
      </c>
      <c r="F1392" s="37">
        <f t="shared" si="64"/>
        <v>-4.280362657080504</v>
      </c>
    </row>
    <row r="1393" spans="1:6" x14ac:dyDescent="0.3">
      <c r="A1393" s="53">
        <v>4062</v>
      </c>
      <c r="B1393" s="54">
        <f>273.16+'[1]Measured values'!H2035</f>
        <v>301.3374</v>
      </c>
      <c r="C1393" s="37">
        <f t="shared" si="63"/>
        <v>3.318539285199912E-3</v>
      </c>
      <c r="D1393" s="55">
        <v>3.9269E-5</v>
      </c>
      <c r="E1393" s="37">
        <f t="shared" si="65"/>
        <v>1.5103461538290361E-2</v>
      </c>
      <c r="F1393" s="37">
        <f t="shared" si="64"/>
        <v>-4.1928313204865679</v>
      </c>
    </row>
    <row r="1394" spans="1:6" x14ac:dyDescent="0.3">
      <c r="A1394" s="53">
        <v>4064</v>
      </c>
      <c r="B1394" s="54">
        <f>273.16+'[1]Measured values'!H2036</f>
        <v>301.3374</v>
      </c>
      <c r="C1394" s="37">
        <f t="shared" si="63"/>
        <v>3.318539285199912E-3</v>
      </c>
      <c r="D1394" s="55">
        <v>4.0428300000000001E-5</v>
      </c>
      <c r="E1394" s="37">
        <f t="shared" si="65"/>
        <v>1.5549346153669923E-2</v>
      </c>
      <c r="F1394" s="37">
        <f t="shared" si="64"/>
        <v>-4.1637366892364387</v>
      </c>
    </row>
    <row r="1395" spans="1:6" x14ac:dyDescent="0.3">
      <c r="A1395" s="53">
        <v>4066</v>
      </c>
      <c r="B1395" s="54">
        <f>273.16+'[1]Measured values'!H2037</f>
        <v>301.3374</v>
      </c>
      <c r="C1395" s="37">
        <f t="shared" si="63"/>
        <v>3.318539285199912E-3</v>
      </c>
      <c r="D1395" s="55">
        <v>4.2373100000000003E-5</v>
      </c>
      <c r="E1395" s="37">
        <f t="shared" si="65"/>
        <v>1.6297346153661445E-2</v>
      </c>
      <c r="F1395" s="37">
        <f t="shared" si="64"/>
        <v>-4.1167529970836467</v>
      </c>
    </row>
    <row r="1396" spans="1:6" x14ac:dyDescent="0.3">
      <c r="A1396" s="53">
        <v>4068</v>
      </c>
      <c r="B1396" s="54">
        <f>273.16+'[1]Measured values'!H2038</f>
        <v>301.3374</v>
      </c>
      <c r="C1396" s="37">
        <f t="shared" si="63"/>
        <v>3.318539285199912E-3</v>
      </c>
      <c r="D1396" s="55">
        <v>4.1026699999999998E-5</v>
      </c>
      <c r="E1396" s="37">
        <f t="shared" si="65"/>
        <v>1.5779499999821159E-2</v>
      </c>
      <c r="F1396" s="37">
        <f t="shared" si="64"/>
        <v>-4.1490436497558179</v>
      </c>
    </row>
    <row r="1397" spans="1:6" x14ac:dyDescent="0.3">
      <c r="A1397" s="53">
        <v>4070</v>
      </c>
      <c r="B1397" s="54">
        <f>273.16+'[1]Measured values'!H2039</f>
        <v>301.3374</v>
      </c>
      <c r="C1397" s="37">
        <f t="shared" si="63"/>
        <v>3.318539285199912E-3</v>
      </c>
      <c r="D1397" s="55">
        <v>3.7960000000000002E-5</v>
      </c>
      <c r="E1397" s="37">
        <f t="shared" si="65"/>
        <v>1.4599999999834528E-2</v>
      </c>
      <c r="F1397" s="37">
        <f t="shared" si="64"/>
        <v>-4.2267337502791804</v>
      </c>
    </row>
    <row r="1398" spans="1:6" x14ac:dyDescent="0.3">
      <c r="A1398" s="53">
        <v>4072</v>
      </c>
      <c r="B1398" s="54">
        <f>273.16+'[1]Measured values'!H2040</f>
        <v>301.33760000000001</v>
      </c>
      <c r="C1398" s="37">
        <f t="shared" si="63"/>
        <v>3.3185370826607765E-3</v>
      </c>
      <c r="D1398" s="55">
        <v>3.12282E-5</v>
      </c>
      <c r="E1398" s="37">
        <f t="shared" si="65"/>
        <v>1.3011749999876235E-2</v>
      </c>
      <c r="F1398" s="37">
        <f t="shared" si="64"/>
        <v>-4.341902483599239</v>
      </c>
    </row>
    <row r="1399" spans="1:6" x14ac:dyDescent="0.3">
      <c r="A1399" s="53">
        <v>4074</v>
      </c>
      <c r="B1399" s="54">
        <f>273.16+'[1]Measured values'!H2041</f>
        <v>301.33780000000002</v>
      </c>
      <c r="C1399" s="37">
        <f t="shared" si="63"/>
        <v>3.3185348801245645E-3</v>
      </c>
      <c r="D1399" s="55">
        <v>2.9246100000000001E-5</v>
      </c>
      <c r="E1399" s="37">
        <f t="shared" si="65"/>
        <v>1.3293681818083995E-2</v>
      </c>
      <c r="F1399" s="37">
        <f t="shared" si="64"/>
        <v>-4.3204664078989126</v>
      </c>
    </row>
    <row r="1400" spans="1:6" x14ac:dyDescent="0.3">
      <c r="A1400" s="53">
        <v>4076</v>
      </c>
      <c r="B1400" s="54">
        <f>273.16+'[1]Measured values'!H2042</f>
        <v>301.33800000000002</v>
      </c>
      <c r="C1400" s="37">
        <f t="shared" si="63"/>
        <v>3.318532677591276E-3</v>
      </c>
      <c r="D1400" s="55">
        <v>3.0050099999999999E-5</v>
      </c>
      <c r="E1400" s="37">
        <f t="shared" si="65"/>
        <v>1.5025049999928257E-2</v>
      </c>
      <c r="F1400" s="37">
        <f t="shared" si="64"/>
        <v>-4.1980364707841558</v>
      </c>
    </row>
    <row r="1401" spans="1:6" x14ac:dyDescent="0.3">
      <c r="A1401" s="53">
        <v>4078</v>
      </c>
      <c r="B1401" s="54">
        <f>273.16+'[1]Measured values'!H2043</f>
        <v>301.33820000000003</v>
      </c>
      <c r="C1401" s="37">
        <f t="shared" si="63"/>
        <v>3.3185304750609113E-3</v>
      </c>
      <c r="D1401" s="55">
        <v>3.1433899999999997E-5</v>
      </c>
      <c r="E1401" s="37">
        <f t="shared" si="65"/>
        <v>1.7463277777749541E-2</v>
      </c>
      <c r="F1401" s="37">
        <f t="shared" si="64"/>
        <v>-4.0476550155054856</v>
      </c>
    </row>
    <row r="1402" spans="1:6" x14ac:dyDescent="0.3">
      <c r="A1402" s="53">
        <v>4080</v>
      </c>
      <c r="B1402" s="54">
        <f>273.16+'[1]Measured values'!H2044</f>
        <v>301.33800000000002</v>
      </c>
      <c r="C1402" s="37">
        <f t="shared" si="63"/>
        <v>3.318532677591276E-3</v>
      </c>
      <c r="D1402" s="55">
        <v>3.5117699999999998E-5</v>
      </c>
      <c r="E1402" s="37">
        <f t="shared" si="65"/>
        <v>1.7558849999916158E-2</v>
      </c>
      <c r="F1402" s="37">
        <f t="shared" si="64"/>
        <v>-4.0421971826739194</v>
      </c>
    </row>
    <row r="1403" spans="1:6" x14ac:dyDescent="0.3">
      <c r="A1403" s="53">
        <v>4082</v>
      </c>
      <c r="B1403" s="54">
        <f>273.16+'[1]Measured values'!H2045</f>
        <v>301.33800000000002</v>
      </c>
      <c r="C1403" s="37">
        <f t="shared" si="63"/>
        <v>3.318532677591276E-3</v>
      </c>
      <c r="D1403" s="55">
        <v>3.5098999999999997E-5</v>
      </c>
      <c r="E1403" s="37">
        <f t="shared" si="65"/>
        <v>1.7549499999916202E-2</v>
      </c>
      <c r="F1403" s="37">
        <f t="shared" si="64"/>
        <v>-4.0427298195093755</v>
      </c>
    </row>
    <row r="1404" spans="1:6" x14ac:dyDescent="0.3">
      <c r="A1404" s="53">
        <v>4084</v>
      </c>
      <c r="B1404" s="54">
        <f>273.16+'[1]Measured values'!H2046</f>
        <v>301.33840000000004</v>
      </c>
      <c r="C1404" s="37">
        <f t="shared" si="63"/>
        <v>3.3185282725334705E-3</v>
      </c>
      <c r="D1404" s="55">
        <v>3.5772200000000003E-5</v>
      </c>
      <c r="E1404" s="37">
        <f t="shared" si="65"/>
        <v>2.2357625000052107E-2</v>
      </c>
      <c r="F1404" s="37">
        <f t="shared" si="64"/>
        <v>-3.8005878527922361</v>
      </c>
    </row>
    <row r="1405" spans="1:6" x14ac:dyDescent="0.3">
      <c r="A1405" s="53">
        <v>4086</v>
      </c>
      <c r="B1405" s="54">
        <f>273.16+'[1]Measured values'!H2047</f>
        <v>301.33800000000002</v>
      </c>
      <c r="C1405" s="37">
        <f t="shared" si="63"/>
        <v>3.318532677591276E-3</v>
      </c>
      <c r="D1405" s="55">
        <v>3.9269E-5</v>
      </c>
      <c r="E1405" s="37">
        <f t="shared" si="65"/>
        <v>1.9634499999906248E-2</v>
      </c>
      <c r="F1405" s="37">
        <f t="shared" si="64"/>
        <v>-3.9304670560125179</v>
      </c>
    </row>
    <row r="1406" spans="1:6" x14ac:dyDescent="0.3">
      <c r="A1406" s="53">
        <v>4088</v>
      </c>
      <c r="B1406" s="54">
        <f>273.16+'[1]Measured values'!H2048</f>
        <v>301.33820000000003</v>
      </c>
      <c r="C1406" s="37">
        <f t="shared" si="63"/>
        <v>3.3185304750609113E-3</v>
      </c>
      <c r="D1406" s="55">
        <v>3.48746E-5</v>
      </c>
      <c r="E1406" s="37">
        <f t="shared" si="65"/>
        <v>1.937477777774645E-2</v>
      </c>
      <c r="F1406" s="37">
        <f t="shared" si="64"/>
        <v>-3.9437831733441691</v>
      </c>
    </row>
    <row r="1407" spans="1:6" x14ac:dyDescent="0.3">
      <c r="A1407" s="53">
        <v>4090</v>
      </c>
      <c r="B1407" s="54">
        <f>273.16+'[1]Measured values'!H2049</f>
        <v>301.33880000000005</v>
      </c>
      <c r="C1407" s="37">
        <f t="shared" si="63"/>
        <v>3.3185238674873592E-3</v>
      </c>
      <c r="D1407" s="55">
        <v>3.52673E-5</v>
      </c>
      <c r="E1407" s="37">
        <f t="shared" si="65"/>
        <v>2.9389416667083203E-2</v>
      </c>
      <c r="F1407" s="37">
        <f t="shared" si="64"/>
        <v>-3.5271206467549816</v>
      </c>
    </row>
    <row r="1408" spans="1:6" x14ac:dyDescent="0.3">
      <c r="A1408" s="53">
        <v>4092</v>
      </c>
      <c r="B1408" s="54">
        <f>273.16+'[1]Measured values'!H2050</f>
        <v>301.33820000000003</v>
      </c>
      <c r="C1408" s="37">
        <f t="shared" si="63"/>
        <v>3.3185304750609113E-3</v>
      </c>
      <c r="D1408" s="55">
        <v>4.2840599999999998E-5</v>
      </c>
      <c r="E1408" s="37">
        <f t="shared" si="65"/>
        <v>2.380033333329485E-2</v>
      </c>
      <c r="F1408" s="37">
        <f t="shared" si="64"/>
        <v>-3.7380556928021615</v>
      </c>
    </row>
    <row r="1409" spans="1:6" x14ac:dyDescent="0.3">
      <c r="A1409" s="53">
        <v>4094</v>
      </c>
      <c r="B1409" s="54">
        <f>273.16+'[1]Measured values'!H2051</f>
        <v>301.33840000000004</v>
      </c>
      <c r="C1409" s="37">
        <f t="shared" si="63"/>
        <v>3.3185282725334705E-3</v>
      </c>
      <c r="D1409" s="55">
        <v>4.03909E-5</v>
      </c>
      <c r="E1409" s="37">
        <f t="shared" si="65"/>
        <v>2.5244312500058833E-2</v>
      </c>
      <c r="F1409" s="37">
        <f t="shared" si="64"/>
        <v>-3.6791543961552238</v>
      </c>
    </row>
    <row r="1410" spans="1:6" x14ac:dyDescent="0.3">
      <c r="A1410" s="53">
        <v>4096</v>
      </c>
      <c r="B1410" s="54">
        <f>273.16+'[1]Measured values'!H2052</f>
        <v>301.33840000000004</v>
      </c>
      <c r="C1410" s="37">
        <f t="shared" si="63"/>
        <v>3.3185282725334705E-3</v>
      </c>
      <c r="D1410" s="55">
        <v>3.8520999999999999E-5</v>
      </c>
      <c r="E1410" s="37">
        <f t="shared" si="65"/>
        <v>2.4075625000056111E-2</v>
      </c>
      <c r="F1410" s="37">
        <f t="shared" si="64"/>
        <v>-3.7265553610926068</v>
      </c>
    </row>
    <row r="1411" spans="1:6" x14ac:dyDescent="0.3">
      <c r="A1411" s="53">
        <v>4098</v>
      </c>
      <c r="B1411" s="54">
        <f>273.16+'[1]Measured values'!H2053</f>
        <v>301.33860000000004</v>
      </c>
      <c r="C1411" s="37">
        <f t="shared" si="63"/>
        <v>3.3185260700089531E-3</v>
      </c>
      <c r="D1411" s="55">
        <v>3.7548600000000002E-5</v>
      </c>
      <c r="E1411" s="37">
        <f t="shared" si="65"/>
        <v>2.6820428571627201E-2</v>
      </c>
      <c r="F1411" s="37">
        <f t="shared" si="64"/>
        <v>-3.6185914217026895</v>
      </c>
    </row>
    <row r="1412" spans="1:6" x14ac:dyDescent="0.3">
      <c r="A1412" s="53">
        <v>4100</v>
      </c>
      <c r="B1412" s="54">
        <f>273.16+'[1]Measured values'!H2054</f>
        <v>301.33860000000004</v>
      </c>
      <c r="C1412" s="37">
        <f t="shared" si="63"/>
        <v>3.3185260700089531E-3</v>
      </c>
      <c r="D1412" s="55">
        <v>3.71185E-5</v>
      </c>
      <c r="E1412" s="37">
        <f t="shared" si="65"/>
        <v>2.6513214285910639E-2</v>
      </c>
      <c r="F1412" s="37">
        <f t="shared" si="64"/>
        <v>-3.6301120179771882</v>
      </c>
    </row>
    <row r="1413" spans="1:6" x14ac:dyDescent="0.3">
      <c r="A1413" s="53">
        <v>4102</v>
      </c>
      <c r="B1413" s="54">
        <f>273.16+'[1]Measured values'!H2055</f>
        <v>301.33860000000004</v>
      </c>
      <c r="C1413" s="37">
        <f t="shared" si="63"/>
        <v>3.3185260700089531E-3</v>
      </c>
      <c r="D1413" s="55">
        <v>3.5472999999999997E-5</v>
      </c>
      <c r="E1413" s="37">
        <f t="shared" si="65"/>
        <v>2.533785714304479E-2</v>
      </c>
      <c r="F1413" s="37">
        <f t="shared" si="64"/>
        <v>-3.6754556718699183</v>
      </c>
    </row>
    <row r="1414" spans="1:6" x14ac:dyDescent="0.3">
      <c r="A1414" s="53">
        <v>4104</v>
      </c>
      <c r="B1414" s="54">
        <f>273.16+'[1]Measured values'!H2056</f>
        <v>301.339</v>
      </c>
      <c r="C1414" s="37">
        <f t="shared" si="63"/>
        <v>3.31852166496869E-3</v>
      </c>
      <c r="D1414" s="55">
        <v>3.2181899999999998E-5</v>
      </c>
      <c r="E1414" s="37">
        <f t="shared" si="65"/>
        <v>3.2181899998931666E-2</v>
      </c>
      <c r="F1414" s="37">
        <f t="shared" si="64"/>
        <v>-3.4363510963102804</v>
      </c>
    </row>
    <row r="1415" spans="1:6" x14ac:dyDescent="0.3">
      <c r="A1415" s="53">
        <v>4106</v>
      </c>
      <c r="B1415" s="54">
        <f>273.16+'[1]Measured values'!H2057</f>
        <v>301.33880000000005</v>
      </c>
      <c r="C1415" s="37">
        <f t="shared" si="63"/>
        <v>3.3185238674873592E-3</v>
      </c>
      <c r="D1415" s="55">
        <v>3.1415199999999997E-5</v>
      </c>
      <c r="E1415" s="37">
        <f t="shared" si="65"/>
        <v>2.6179333333704369E-2</v>
      </c>
      <c r="F1415" s="37">
        <f t="shared" si="64"/>
        <v>-3.6427849835417891</v>
      </c>
    </row>
    <row r="1416" spans="1:6" x14ac:dyDescent="0.3">
      <c r="A1416" s="53">
        <v>4108</v>
      </c>
      <c r="B1416" s="54">
        <f>273.16+'[1]Measured values'!H2058</f>
        <v>301.339</v>
      </c>
      <c r="C1416" s="37">
        <f t="shared" si="63"/>
        <v>3.31852166496869E-3</v>
      </c>
      <c r="D1416" s="55">
        <v>2.9040400000000001E-5</v>
      </c>
      <c r="E1416" s="37">
        <f t="shared" si="65"/>
        <v>2.904039999903596E-2</v>
      </c>
      <c r="F1416" s="37">
        <f t="shared" si="64"/>
        <v>-3.5390673150489174</v>
      </c>
    </row>
    <row r="1417" spans="1:6" x14ac:dyDescent="0.3">
      <c r="A1417" s="53">
        <v>4110</v>
      </c>
      <c r="B1417" s="54">
        <f>273.16+'[1]Measured values'!H2059</f>
        <v>301.339</v>
      </c>
      <c r="C1417" s="37">
        <f t="shared" ref="C1417:C1480" si="66">1/B1417</f>
        <v>3.31852166496869E-3</v>
      </c>
      <c r="D1417" s="55">
        <v>2.9283499999999998E-5</v>
      </c>
      <c r="E1417" s="37">
        <f t="shared" si="65"/>
        <v>2.9283499999027886E-2</v>
      </c>
      <c r="F1417" s="37">
        <f t="shared" ref="F1417:F1480" si="67">LN(E1417)</f>
        <v>-3.5307310615468981</v>
      </c>
    </row>
    <row r="1418" spans="1:6" x14ac:dyDescent="0.3">
      <c r="A1418" s="53">
        <v>4112</v>
      </c>
      <c r="B1418" s="54">
        <f>273.16+'[1]Measured values'!H2060</f>
        <v>301.33920000000001</v>
      </c>
      <c r="C1418" s="37">
        <f t="shared" si="66"/>
        <v>3.3185194624529434E-3</v>
      </c>
      <c r="D1418" s="55">
        <v>3.0255799999999999E-5</v>
      </c>
      <c r="E1418" s="37">
        <f t="shared" ref="E1418:E1481" si="68">D1418/($B$3-B1418)</f>
        <v>3.781974999874451E-2</v>
      </c>
      <c r="F1418" s="37">
        <f t="shared" si="67"/>
        <v>-3.2749238260659923</v>
      </c>
    </row>
    <row r="1419" spans="1:6" x14ac:dyDescent="0.3">
      <c r="A1419" s="53">
        <v>4114</v>
      </c>
      <c r="B1419" s="54">
        <f>273.16+'[1]Measured values'!H2061</f>
        <v>301.33920000000001</v>
      </c>
      <c r="C1419" s="37">
        <f t="shared" si="66"/>
        <v>3.3185194624529434E-3</v>
      </c>
      <c r="D1419" s="55">
        <v>3.4332300000000003E-5</v>
      </c>
      <c r="E1419" s="37">
        <f t="shared" si="68"/>
        <v>4.291537499857536E-2</v>
      </c>
      <c r="F1419" s="37">
        <f t="shared" si="67"/>
        <v>-3.1485251256799027</v>
      </c>
    </row>
    <row r="1420" spans="1:6" x14ac:dyDescent="0.3">
      <c r="A1420" s="53">
        <v>4116</v>
      </c>
      <c r="B1420" s="54">
        <f>273.16+'[1]Measured values'!H2062</f>
        <v>301.33960000000002</v>
      </c>
      <c r="C1420" s="37">
        <f t="shared" si="66"/>
        <v>3.3185150574302213E-3</v>
      </c>
      <c r="D1420" s="55">
        <v>3.4781099999999998E-5</v>
      </c>
      <c r="E1420" s="37">
        <f t="shared" si="68"/>
        <v>8.6952749997113457E-2</v>
      </c>
      <c r="F1420" s="37">
        <f t="shared" si="67"/>
        <v>-2.4423904113431236</v>
      </c>
    </row>
    <row r="1421" spans="1:6" x14ac:dyDescent="0.3">
      <c r="A1421" s="53">
        <v>4118</v>
      </c>
      <c r="B1421" s="54">
        <f>273.16+'[1]Measured values'!H2063</f>
        <v>301.33940000000001</v>
      </c>
      <c r="C1421" s="37">
        <f t="shared" si="66"/>
        <v>3.3185172599401206E-3</v>
      </c>
      <c r="D1421" s="55">
        <v>3.7754299999999999E-5</v>
      </c>
      <c r="E1421" s="37">
        <f t="shared" si="68"/>
        <v>6.2923833331244475E-2</v>
      </c>
      <c r="F1421" s="37">
        <f t="shared" si="67"/>
        <v>-2.765830278756483</v>
      </c>
    </row>
    <row r="1422" spans="1:6" x14ac:dyDescent="0.3">
      <c r="A1422" s="53">
        <v>4120</v>
      </c>
      <c r="B1422" s="54">
        <f>273.16+'[1]Measured values'!H2064</f>
        <v>301.33940000000001</v>
      </c>
      <c r="C1422" s="37">
        <f t="shared" si="66"/>
        <v>3.3185172599401206E-3</v>
      </c>
      <c r="D1422" s="55">
        <v>4.1307200000000003E-5</v>
      </c>
      <c r="E1422" s="37">
        <f t="shared" si="68"/>
        <v>6.8845333331047906E-2</v>
      </c>
      <c r="F1422" s="37">
        <f t="shared" si="67"/>
        <v>-2.6758928363363506</v>
      </c>
    </row>
    <row r="1423" spans="1:6" x14ac:dyDescent="0.3">
      <c r="A1423" s="53">
        <v>4122</v>
      </c>
      <c r="B1423" s="54">
        <f>273.16+'[1]Measured values'!H2065</f>
        <v>301.33960000000002</v>
      </c>
      <c r="C1423" s="37">
        <f t="shared" si="66"/>
        <v>3.3185150574302213E-3</v>
      </c>
      <c r="D1423" s="55">
        <v>3.9138099999999997E-5</v>
      </c>
      <c r="E1423" s="37">
        <f t="shared" si="68"/>
        <v>9.7845249996751871E-2</v>
      </c>
      <c r="F1423" s="37">
        <f t="shared" si="67"/>
        <v>-2.3243681300408516</v>
      </c>
    </row>
    <row r="1424" spans="1:6" x14ac:dyDescent="0.3">
      <c r="A1424" s="53">
        <v>4124</v>
      </c>
      <c r="B1424" s="54">
        <f>273.16+'[1]Measured values'!H2066</f>
        <v>301.33940000000001</v>
      </c>
      <c r="C1424" s="37">
        <f t="shared" si="66"/>
        <v>3.3185172599401206E-3</v>
      </c>
      <c r="D1424" s="55">
        <v>3.9325100000000001E-5</v>
      </c>
      <c r="E1424" s="37">
        <f t="shared" si="68"/>
        <v>6.5541833331157567E-2</v>
      </c>
      <c r="F1424" s="37">
        <f t="shared" si="67"/>
        <v>-2.7250666633966008</v>
      </c>
    </row>
    <row r="1425" spans="1:6" x14ac:dyDescent="0.3">
      <c r="A1425" s="53">
        <v>4126</v>
      </c>
      <c r="B1425" s="54">
        <f>273.16+'[1]Measured values'!H2067</f>
        <v>301.33960000000002</v>
      </c>
      <c r="C1425" s="37">
        <f t="shared" si="66"/>
        <v>3.3185150574302213E-3</v>
      </c>
      <c r="D1425" s="55">
        <v>4.2354400000000002E-5</v>
      </c>
      <c r="E1425" s="37">
        <f t="shared" si="68"/>
        <v>0.10588599999648496</v>
      </c>
      <c r="F1425" s="37">
        <f t="shared" si="67"/>
        <v>-2.2453922353360452</v>
      </c>
    </row>
    <row r="1426" spans="1:6" x14ac:dyDescent="0.3">
      <c r="A1426" s="53">
        <v>4128</v>
      </c>
      <c r="B1426" s="54">
        <f>273.16+'[1]Measured values'!H2068</f>
        <v>301.33980000000003</v>
      </c>
      <c r="C1426" s="37">
        <f t="shared" si="66"/>
        <v>3.3185128549232459E-3</v>
      </c>
      <c r="D1426" s="55">
        <v>4.0222699999999997E-5</v>
      </c>
      <c r="E1426" s="37">
        <f t="shared" si="68"/>
        <v>0.2011134999933237</v>
      </c>
      <c r="F1426" s="37">
        <f t="shared" si="67"/>
        <v>-1.6038858537091913</v>
      </c>
    </row>
    <row r="1427" spans="1:6" x14ac:dyDescent="0.3">
      <c r="A1427" s="53">
        <v>4130</v>
      </c>
      <c r="B1427" s="54">
        <f>273.16+'[1]Measured values'!H2069</f>
        <v>301.33980000000003</v>
      </c>
      <c r="C1427" s="37">
        <f t="shared" si="66"/>
        <v>3.3185128549232459E-3</v>
      </c>
      <c r="D1427" s="55">
        <v>4.03909E-5</v>
      </c>
      <c r="E1427" s="37">
        <f t="shared" si="68"/>
        <v>0.20195449999329582</v>
      </c>
      <c r="F1427" s="37">
        <f t="shared" si="67"/>
        <v>-1.5997128545109149</v>
      </c>
    </row>
    <row r="1428" spans="1:6" x14ac:dyDescent="0.3">
      <c r="A1428" s="53">
        <v>4132</v>
      </c>
      <c r="B1428" s="54">
        <f>273.16+'[1]Measured values'!H2070</f>
        <v>301.33980000000003</v>
      </c>
      <c r="C1428" s="37">
        <f t="shared" si="66"/>
        <v>3.3185128549232459E-3</v>
      </c>
      <c r="D1428" s="55">
        <v>3.9044600000000002E-5</v>
      </c>
      <c r="E1428" s="37">
        <f t="shared" si="68"/>
        <v>0.19522299999351928</v>
      </c>
      <c r="F1428" s="37">
        <f t="shared" si="67"/>
        <v>-1.6336127841086472</v>
      </c>
    </row>
    <row r="1429" spans="1:6" x14ac:dyDescent="0.3">
      <c r="A1429" s="53">
        <v>4134</v>
      </c>
      <c r="B1429" s="54">
        <f>273.16+'[1]Measured values'!H2071</f>
        <v>301.33980000000003</v>
      </c>
      <c r="C1429" s="37">
        <f t="shared" si="66"/>
        <v>3.3185128549232459E-3</v>
      </c>
      <c r="D1429" s="55">
        <v>3.8072199999999998E-5</v>
      </c>
      <c r="E1429" s="37">
        <f t="shared" si="68"/>
        <v>0.19036099999368067</v>
      </c>
      <c r="F1429" s="37">
        <f t="shared" si="67"/>
        <v>-1.6588330095717672</v>
      </c>
    </row>
    <row r="1430" spans="1:6" x14ac:dyDescent="0.3">
      <c r="A1430" s="53">
        <v>4136</v>
      </c>
      <c r="B1430" s="54">
        <f>273.16+'[1]Measured values'!H2072</f>
        <v>301.34020000000004</v>
      </c>
      <c r="C1430" s="37">
        <f t="shared" si="66"/>
        <v>3.3185084499180654E-3</v>
      </c>
      <c r="D1430" s="55">
        <v>3.5529099999999998E-5</v>
      </c>
      <c r="E1430" s="37">
        <f t="shared" si="68"/>
        <v>-0.17764549999410278</v>
      </c>
      <c r="F1430" s="37" t="e">
        <f t="shared" si="67"/>
        <v>#NUM!</v>
      </c>
    </row>
    <row r="1431" spans="1:6" x14ac:dyDescent="0.3">
      <c r="A1431" s="53">
        <v>4138</v>
      </c>
      <c r="B1431" s="54">
        <f>273.16+'[1]Measured values'!H2073</f>
        <v>301.33980000000003</v>
      </c>
      <c r="C1431" s="37">
        <f t="shared" si="66"/>
        <v>3.3185128549232459E-3</v>
      </c>
      <c r="D1431" s="55">
        <v>3.5510399999999998E-5</v>
      </c>
      <c r="E1431" s="37">
        <f t="shared" si="68"/>
        <v>0.17755199999410587</v>
      </c>
      <c r="F1431" s="37">
        <f>LN(E1431)</f>
        <v>-1.7284917552571257</v>
      </c>
    </row>
    <row r="1432" spans="1:6" x14ac:dyDescent="0.3">
      <c r="A1432" s="53">
        <v>4140</v>
      </c>
      <c r="B1432" s="54">
        <f>273.16+'[1]Measured values'!H2074</f>
        <v>301.34040000000005</v>
      </c>
      <c r="C1432" s="37">
        <f t="shared" si="66"/>
        <v>3.3185062474198608E-3</v>
      </c>
      <c r="D1432" s="55">
        <v>3.3883500000000002E-5</v>
      </c>
      <c r="E1432" s="37">
        <f t="shared" si="68"/>
        <v>-8.4708749997187971E-2</v>
      </c>
      <c r="F1432" s="37" t="e">
        <f t="shared" si="67"/>
        <v>#NUM!</v>
      </c>
    </row>
    <row r="1433" spans="1:6" x14ac:dyDescent="0.3">
      <c r="A1433" s="53">
        <v>4142</v>
      </c>
      <c r="B1433" s="54">
        <f>273.16+'[1]Measured values'!H2075</f>
        <v>301.34040000000005</v>
      </c>
      <c r="C1433" s="37">
        <f t="shared" si="66"/>
        <v>3.3185062474198608E-3</v>
      </c>
      <c r="D1433" s="55">
        <v>3.5173799999999999E-5</v>
      </c>
      <c r="E1433" s="37">
        <f t="shared" si="68"/>
        <v>-8.7934499997080875E-2</v>
      </c>
      <c r="F1433" s="37" t="e">
        <f t="shared" si="67"/>
        <v>#NUM!</v>
      </c>
    </row>
    <row r="1434" spans="1:6" x14ac:dyDescent="0.3">
      <c r="A1434" s="53">
        <v>4144</v>
      </c>
      <c r="B1434" s="54">
        <f>273.16+'[1]Measured values'!H2076</f>
        <v>301.34059999999999</v>
      </c>
      <c r="C1434" s="37">
        <f t="shared" si="66"/>
        <v>3.3185040449245804E-3</v>
      </c>
      <c r="D1434" s="55">
        <v>3.67071E-5</v>
      </c>
      <c r="E1434" s="37">
        <f t="shared" si="68"/>
        <v>-6.1178500003765075E-2</v>
      </c>
      <c r="F1434" s="37" t="e">
        <f t="shared" si="67"/>
        <v>#NUM!</v>
      </c>
    </row>
    <row r="1435" spans="1:6" x14ac:dyDescent="0.3">
      <c r="A1435" s="53">
        <v>4146</v>
      </c>
      <c r="B1435" s="54">
        <f>273.16+'[1]Measured values'!H2077</f>
        <v>301.34040000000005</v>
      </c>
      <c r="C1435" s="37">
        <f t="shared" si="66"/>
        <v>3.3185062474198608E-3</v>
      </c>
      <c r="D1435" s="55">
        <v>3.8446199999999998E-5</v>
      </c>
      <c r="E1435" s="37">
        <f t="shared" si="68"/>
        <v>-9.6115499996809295E-2</v>
      </c>
      <c r="F1435" s="37" t="e">
        <f t="shared" si="67"/>
        <v>#NUM!</v>
      </c>
    </row>
    <row r="1436" spans="1:6" x14ac:dyDescent="0.3">
      <c r="A1436" s="53">
        <v>4148</v>
      </c>
      <c r="B1436" s="54">
        <f>273.16+'[1]Measured values'!H2078</f>
        <v>301.34059999999999</v>
      </c>
      <c r="C1436" s="37">
        <f t="shared" si="66"/>
        <v>3.3185040449245804E-3</v>
      </c>
      <c r="D1436" s="55">
        <v>3.8427499999999998E-5</v>
      </c>
      <c r="E1436" s="37">
        <f t="shared" si="68"/>
        <v>-6.4045833337274871E-2</v>
      </c>
      <c r="F1436" s="37" t="e">
        <f t="shared" si="67"/>
        <v>#NUM!</v>
      </c>
    </row>
    <row r="1437" spans="1:6" x14ac:dyDescent="0.3">
      <c r="A1437" s="53">
        <v>4150</v>
      </c>
      <c r="B1437" s="54">
        <f>273.16+'[1]Measured values'!H2079</f>
        <v>301.34059999999999</v>
      </c>
      <c r="C1437" s="37">
        <f t="shared" si="66"/>
        <v>3.3185040449245804E-3</v>
      </c>
      <c r="D1437" s="55">
        <v>3.8894999999999999E-5</v>
      </c>
      <c r="E1437" s="37">
        <f t="shared" si="68"/>
        <v>-6.4825000003989497E-2</v>
      </c>
      <c r="F1437" s="37" t="e">
        <f t="shared" si="67"/>
        <v>#NUM!</v>
      </c>
    </row>
    <row r="1438" spans="1:6" x14ac:dyDescent="0.3">
      <c r="A1438" s="53">
        <v>4152</v>
      </c>
      <c r="B1438" s="54">
        <f>273.16+'[1]Measured values'!H2080</f>
        <v>301.34059999999999</v>
      </c>
      <c r="C1438" s="37">
        <f t="shared" si="66"/>
        <v>3.3185040449245804E-3</v>
      </c>
      <c r="D1438" s="55">
        <v>4.2186099999999999E-5</v>
      </c>
      <c r="E1438" s="37">
        <f t="shared" si="68"/>
        <v>-7.0310166670993726E-2</v>
      </c>
      <c r="F1438" s="37" t="e">
        <f t="shared" si="67"/>
        <v>#NUM!</v>
      </c>
    </row>
    <row r="1439" spans="1:6" x14ac:dyDescent="0.3">
      <c r="A1439" s="53">
        <v>4154</v>
      </c>
      <c r="B1439" s="54">
        <f>273.16+'[1]Measured values'!H2081</f>
        <v>301.3408</v>
      </c>
      <c r="C1439" s="37">
        <f t="shared" si="66"/>
        <v>3.3185018424322231E-3</v>
      </c>
      <c r="D1439" s="55">
        <v>4.1812099999999999E-5</v>
      </c>
      <c r="E1439" s="37">
        <f t="shared" si="68"/>
        <v>-5.2265125001978635E-2</v>
      </c>
      <c r="F1439" s="37" t="e">
        <f t="shared" si="67"/>
        <v>#NUM!</v>
      </c>
    </row>
    <row r="1440" spans="1:6" x14ac:dyDescent="0.3">
      <c r="A1440" s="53">
        <v>4156</v>
      </c>
      <c r="B1440" s="54">
        <f>273.16+'[1]Measured values'!H2082</f>
        <v>301.34059999999999</v>
      </c>
      <c r="C1440" s="37">
        <f t="shared" si="66"/>
        <v>3.3185040449245804E-3</v>
      </c>
      <c r="D1440" s="55">
        <v>4.22235E-5</v>
      </c>
      <c r="E1440" s="37">
        <f t="shared" si="68"/>
        <v>-7.0372500004330901E-2</v>
      </c>
      <c r="F1440" s="37" t="e">
        <f t="shared" si="67"/>
        <v>#NUM!</v>
      </c>
    </row>
    <row r="1441" spans="1:6" x14ac:dyDescent="0.3">
      <c r="A1441" s="53">
        <v>4158</v>
      </c>
      <c r="B1441" s="54">
        <f>273.16+'[1]Measured values'!H2083</f>
        <v>301.3408</v>
      </c>
      <c r="C1441" s="37">
        <f t="shared" si="66"/>
        <v>3.3185018424322231E-3</v>
      </c>
      <c r="D1441" s="55">
        <v>4.0914500000000003E-5</v>
      </c>
      <c r="E1441" s="37">
        <f t="shared" si="68"/>
        <v>-5.1143125001936164E-2</v>
      </c>
      <c r="F1441" s="37" t="e">
        <f t="shared" si="67"/>
        <v>#NUM!</v>
      </c>
    </row>
    <row r="1442" spans="1:6" x14ac:dyDescent="0.3">
      <c r="A1442" s="53">
        <v>4160</v>
      </c>
      <c r="B1442" s="54">
        <f>273.16+'[1]Measured values'!H2084</f>
        <v>301.34120000000001</v>
      </c>
      <c r="C1442" s="37">
        <f t="shared" si="66"/>
        <v>3.3184974374562788E-3</v>
      </c>
      <c r="D1442" s="55">
        <v>3.8259200000000001E-5</v>
      </c>
      <c r="E1442" s="37">
        <f t="shared" si="68"/>
        <v>-3.1882666667118538E-2</v>
      </c>
      <c r="F1442" s="37" t="e">
        <f t="shared" si="67"/>
        <v>#NUM!</v>
      </c>
    </row>
    <row r="1443" spans="1:6" x14ac:dyDescent="0.3">
      <c r="A1443" s="53">
        <v>4162</v>
      </c>
      <c r="B1443" s="54">
        <f>273.16+'[1]Measured values'!H2085</f>
        <v>301.34100000000001</v>
      </c>
      <c r="C1443" s="37">
        <f t="shared" si="66"/>
        <v>3.3184996399427888E-3</v>
      </c>
      <c r="D1443" s="55">
        <v>3.9811300000000003E-5</v>
      </c>
      <c r="E1443" s="37">
        <f t="shared" si="68"/>
        <v>-3.9811300000941414E-2</v>
      </c>
      <c r="F1443" s="37" t="e">
        <f t="shared" si="67"/>
        <v>#NUM!</v>
      </c>
    </row>
    <row r="1444" spans="1:6" x14ac:dyDescent="0.3">
      <c r="A1444" s="53">
        <v>4164</v>
      </c>
      <c r="B1444" s="54">
        <f>273.16+'[1]Measured values'!H2086</f>
        <v>301.34100000000001</v>
      </c>
      <c r="C1444" s="37">
        <f t="shared" si="66"/>
        <v>3.3184996399427888E-3</v>
      </c>
      <c r="D1444" s="55">
        <v>3.9923499999999998E-5</v>
      </c>
      <c r="E1444" s="37">
        <f t="shared" si="68"/>
        <v>-3.9923500000944065E-2</v>
      </c>
      <c r="F1444" s="37" t="e">
        <f t="shared" si="67"/>
        <v>#NUM!</v>
      </c>
    </row>
    <row r="1445" spans="1:6" x14ac:dyDescent="0.3">
      <c r="A1445" s="53">
        <v>4166</v>
      </c>
      <c r="B1445" s="54">
        <f>273.16+'[1]Measured values'!H2087</f>
        <v>301.34100000000001</v>
      </c>
      <c r="C1445" s="37">
        <f t="shared" si="66"/>
        <v>3.3184996399427888E-3</v>
      </c>
      <c r="D1445" s="55">
        <v>3.8427499999999998E-5</v>
      </c>
      <c r="E1445" s="37">
        <f t="shared" si="68"/>
        <v>-3.8427500000908686E-2</v>
      </c>
      <c r="F1445" s="37" t="e">
        <f t="shared" si="67"/>
        <v>#NUM!</v>
      </c>
    </row>
    <row r="1446" spans="1:6" x14ac:dyDescent="0.3">
      <c r="A1446" s="53">
        <v>4168</v>
      </c>
      <c r="B1446" s="54">
        <f>273.16+'[1]Measured values'!H2088</f>
        <v>301.34120000000001</v>
      </c>
      <c r="C1446" s="37">
        <f t="shared" si="66"/>
        <v>3.3184974374562788E-3</v>
      </c>
      <c r="D1446" s="55">
        <v>3.5435599999999997E-5</v>
      </c>
      <c r="E1446" s="37">
        <f t="shared" si="68"/>
        <v>-2.9529666667085185E-2</v>
      </c>
      <c r="F1446" s="37" t="e">
        <f t="shared" si="67"/>
        <v>#NUM!</v>
      </c>
    </row>
    <row r="1447" spans="1:6" x14ac:dyDescent="0.3">
      <c r="A1447" s="53">
        <v>4170</v>
      </c>
      <c r="B1447" s="54">
        <f>273.16+'[1]Measured values'!H2089</f>
        <v>301.34160000000003</v>
      </c>
      <c r="C1447" s="37">
        <f t="shared" si="66"/>
        <v>3.3184930324920286E-3</v>
      </c>
      <c r="D1447" s="55">
        <v>3.3154200000000002E-5</v>
      </c>
      <c r="E1447" s="37">
        <f t="shared" si="68"/>
        <v>-2.0721375000048295E-2</v>
      </c>
      <c r="F1447" s="37" t="e">
        <f t="shared" si="67"/>
        <v>#NUM!</v>
      </c>
    </row>
    <row r="1448" spans="1:6" x14ac:dyDescent="0.3">
      <c r="A1448" s="53">
        <v>4172</v>
      </c>
      <c r="B1448" s="54">
        <f>273.16+'[1]Measured values'!H2090</f>
        <v>301.34120000000001</v>
      </c>
      <c r="C1448" s="37">
        <f t="shared" si="66"/>
        <v>3.3184974374562788E-3</v>
      </c>
      <c r="D1448" s="55">
        <v>3.7174600000000001E-5</v>
      </c>
      <c r="E1448" s="37">
        <f t="shared" si="68"/>
        <v>-3.0978833333772396E-2</v>
      </c>
      <c r="F1448" s="37" t="e">
        <f t="shared" si="67"/>
        <v>#NUM!</v>
      </c>
    </row>
    <row r="1449" spans="1:6" x14ac:dyDescent="0.3">
      <c r="A1449" s="53">
        <v>4174</v>
      </c>
      <c r="B1449" s="54">
        <f>273.16+'[1]Measured values'!H2091</f>
        <v>301.34140000000002</v>
      </c>
      <c r="C1449" s="37">
        <f t="shared" si="66"/>
        <v>3.3184952349726918E-3</v>
      </c>
      <c r="D1449" s="55">
        <v>3.1396499999999997E-5</v>
      </c>
      <c r="E1449" s="37">
        <f t="shared" si="68"/>
        <v>-2.242607142873751E-2</v>
      </c>
      <c r="F1449" s="37" t="e">
        <f t="shared" si="67"/>
        <v>#NUM!</v>
      </c>
    </row>
    <row r="1450" spans="1:6" x14ac:dyDescent="0.3">
      <c r="A1450" s="53">
        <v>4176</v>
      </c>
      <c r="B1450" s="54">
        <f>273.16+'[1]Measured values'!H2092</f>
        <v>301.34120000000001</v>
      </c>
      <c r="C1450" s="37">
        <f t="shared" si="66"/>
        <v>3.3184974374562788E-3</v>
      </c>
      <c r="D1450" s="55">
        <v>3.2200599999999998E-5</v>
      </c>
      <c r="E1450" s="37">
        <f t="shared" si="68"/>
        <v>-2.6833833333713645E-2</v>
      </c>
      <c r="F1450" s="37" t="e">
        <f t="shared" si="67"/>
        <v>#NUM!</v>
      </c>
    </row>
    <row r="1451" spans="1:6" x14ac:dyDescent="0.3">
      <c r="A1451" s="53">
        <v>4178</v>
      </c>
      <c r="B1451" s="54">
        <f>273.16+'[1]Measured values'!H2093</f>
        <v>301.34160000000003</v>
      </c>
      <c r="C1451" s="37">
        <f t="shared" si="66"/>
        <v>3.3184930324920286E-3</v>
      </c>
      <c r="D1451" s="55">
        <v>3.0012700000000002E-5</v>
      </c>
      <c r="E1451" s="37">
        <f t="shared" si="68"/>
        <v>-1.8757937500043717E-2</v>
      </c>
      <c r="F1451" s="37" t="e">
        <f t="shared" si="67"/>
        <v>#NUM!</v>
      </c>
    </row>
    <row r="1452" spans="1:6" x14ac:dyDescent="0.3">
      <c r="A1452" s="53">
        <v>4180</v>
      </c>
      <c r="B1452" s="54">
        <f>273.16+'[1]Measured values'!H2094</f>
        <v>301.34120000000001</v>
      </c>
      <c r="C1452" s="37">
        <f t="shared" si="66"/>
        <v>3.3184974374562788E-3</v>
      </c>
      <c r="D1452" s="55">
        <v>3.30607E-5</v>
      </c>
      <c r="E1452" s="37">
        <f t="shared" si="68"/>
        <v>-2.7550583333723806E-2</v>
      </c>
      <c r="F1452" s="37" t="e">
        <f t="shared" si="67"/>
        <v>#NUM!</v>
      </c>
    </row>
    <row r="1453" spans="1:6" x14ac:dyDescent="0.3">
      <c r="A1453" s="53">
        <v>4182</v>
      </c>
      <c r="B1453" s="54">
        <f>273.16+'[1]Measured values'!H2095</f>
        <v>301.34140000000002</v>
      </c>
      <c r="C1453" s="37">
        <f t="shared" si="66"/>
        <v>3.3184952349726918E-3</v>
      </c>
      <c r="D1453" s="55">
        <v>2.8703800000000001E-5</v>
      </c>
      <c r="E1453" s="37">
        <f t="shared" si="68"/>
        <v>-2.0502714285866128E-2</v>
      </c>
      <c r="F1453" s="37" t="e">
        <f t="shared" si="67"/>
        <v>#NUM!</v>
      </c>
    </row>
    <row r="1454" spans="1:6" x14ac:dyDescent="0.3">
      <c r="A1454" s="53">
        <v>4184</v>
      </c>
      <c r="B1454" s="54">
        <f>273.16+'[1]Measured values'!H2096</f>
        <v>301.34160000000003</v>
      </c>
      <c r="C1454" s="37">
        <f t="shared" si="66"/>
        <v>3.3184930324920286E-3</v>
      </c>
      <c r="D1454" s="55">
        <v>2.73387E-5</v>
      </c>
      <c r="E1454" s="37">
        <f t="shared" si="68"/>
        <v>-1.7086687500039822E-2</v>
      </c>
      <c r="F1454" s="37" t="e">
        <f t="shared" si="67"/>
        <v>#NUM!</v>
      </c>
    </row>
    <row r="1455" spans="1:6" x14ac:dyDescent="0.3">
      <c r="A1455" s="53">
        <v>4186</v>
      </c>
      <c r="B1455" s="54">
        <f>273.16+'[1]Measured values'!H2097</f>
        <v>301.34140000000002</v>
      </c>
      <c r="C1455" s="37">
        <f t="shared" si="66"/>
        <v>3.3184952349726918E-3</v>
      </c>
      <c r="D1455" s="55">
        <v>2.71517E-5</v>
      </c>
      <c r="E1455" s="37">
        <f t="shared" si="68"/>
        <v>-1.9394071428715059E-2</v>
      </c>
      <c r="F1455" s="37" t="e">
        <f t="shared" si="67"/>
        <v>#NUM!</v>
      </c>
    </row>
    <row r="1456" spans="1:6" x14ac:dyDescent="0.3">
      <c r="A1456" s="53">
        <v>4188</v>
      </c>
      <c r="B1456" s="54">
        <f>273.16+'[1]Measured values'!H2098</f>
        <v>301.34160000000003</v>
      </c>
      <c r="C1456" s="37">
        <f t="shared" si="66"/>
        <v>3.3184930324920286E-3</v>
      </c>
      <c r="D1456" s="55">
        <v>2.3785799999999998E-5</v>
      </c>
      <c r="E1456" s="37">
        <f t="shared" si="68"/>
        <v>-1.4866125000034645E-2</v>
      </c>
      <c r="F1456" s="37" t="e">
        <f t="shared" si="67"/>
        <v>#NUM!</v>
      </c>
    </row>
    <row r="1457" spans="1:6" x14ac:dyDescent="0.3">
      <c r="A1457" s="53">
        <v>4190</v>
      </c>
      <c r="B1457" s="54">
        <f>273.16+'[1]Measured values'!H2099</f>
        <v>301.34180000000003</v>
      </c>
      <c r="C1457" s="37">
        <f t="shared" si="66"/>
        <v>3.318490830014289E-3</v>
      </c>
      <c r="D1457" s="55">
        <v>2.3561400000000001E-5</v>
      </c>
      <c r="E1457" s="37">
        <f t="shared" si="68"/>
        <v>-1.3089666666645502E-2</v>
      </c>
      <c r="F1457" s="37" t="e">
        <f t="shared" si="67"/>
        <v>#NUM!</v>
      </c>
    </row>
    <row r="1458" spans="1:6" x14ac:dyDescent="0.3">
      <c r="A1458" s="53">
        <v>4192</v>
      </c>
      <c r="B1458" s="54">
        <f>273.16+'[1]Measured values'!H2100</f>
        <v>301.34140000000002</v>
      </c>
      <c r="C1458" s="37">
        <f t="shared" si="66"/>
        <v>3.3184952349726918E-3</v>
      </c>
      <c r="D1458" s="55">
        <v>2.1971899999999999E-5</v>
      </c>
      <c r="E1458" s="37">
        <f t="shared" si="68"/>
        <v>-1.5694214285830514E-2</v>
      </c>
      <c r="F1458" s="37" t="e">
        <f t="shared" si="67"/>
        <v>#NUM!</v>
      </c>
    </row>
    <row r="1459" spans="1:6" x14ac:dyDescent="0.3">
      <c r="A1459" s="53">
        <v>4194</v>
      </c>
      <c r="B1459" s="54">
        <f>273.16+'[1]Measured values'!H2101</f>
        <v>301.34160000000003</v>
      </c>
      <c r="C1459" s="37">
        <f t="shared" si="66"/>
        <v>3.3184930324920286E-3</v>
      </c>
      <c r="D1459" s="55">
        <v>1.7203599999999999E-5</v>
      </c>
      <c r="E1459" s="37">
        <f t="shared" si="68"/>
        <v>-1.0752250000025058E-2</v>
      </c>
      <c r="F1459" s="37" t="e">
        <f t="shared" si="67"/>
        <v>#NUM!</v>
      </c>
    </row>
    <row r="1460" spans="1:6" x14ac:dyDescent="0.3">
      <c r="A1460" s="53">
        <v>4196</v>
      </c>
      <c r="B1460" s="54">
        <f>273.16+'[1]Measured values'!H2102</f>
        <v>301.34180000000003</v>
      </c>
      <c r="C1460" s="37">
        <f t="shared" si="66"/>
        <v>3.318490830014289E-3</v>
      </c>
      <c r="D1460" s="55">
        <v>1.8250700000000001E-5</v>
      </c>
      <c r="E1460" s="37">
        <f t="shared" si="68"/>
        <v>-1.0139277777761385E-2</v>
      </c>
      <c r="F1460" s="37" t="e">
        <f t="shared" si="67"/>
        <v>#NUM!</v>
      </c>
    </row>
    <row r="1461" spans="1:6" x14ac:dyDescent="0.3">
      <c r="A1461" s="53">
        <v>4198</v>
      </c>
      <c r="B1461" s="54">
        <f>273.16+'[1]Measured values'!H2103</f>
        <v>301.34200000000004</v>
      </c>
      <c r="C1461" s="37">
        <f t="shared" si="66"/>
        <v>3.3184886275394732E-3</v>
      </c>
      <c r="D1461" s="55">
        <v>1.85312E-5</v>
      </c>
      <c r="E1461" s="37">
        <f t="shared" si="68"/>
        <v>-9.2655999999557582E-3</v>
      </c>
      <c r="F1461" s="37" t="e">
        <f t="shared" si="67"/>
        <v>#NUM!</v>
      </c>
    </row>
    <row r="1462" spans="1:6" x14ac:dyDescent="0.3">
      <c r="A1462" s="53">
        <v>4200</v>
      </c>
      <c r="B1462" s="54">
        <f>273.16+'[1]Measured values'!H2104</f>
        <v>301.34180000000003</v>
      </c>
      <c r="C1462" s="37">
        <f t="shared" si="66"/>
        <v>3.318490830014289E-3</v>
      </c>
      <c r="D1462" s="55">
        <v>1.98402E-5</v>
      </c>
      <c r="E1462" s="37">
        <f t="shared" si="68"/>
        <v>-1.1022333333315511E-2</v>
      </c>
      <c r="F1462" s="37" t="e">
        <f t="shared" si="67"/>
        <v>#NUM!</v>
      </c>
    </row>
    <row r="1463" spans="1:6" x14ac:dyDescent="0.3">
      <c r="A1463" s="53">
        <v>4202</v>
      </c>
      <c r="B1463" s="54">
        <f>273.16+'[1]Measured values'!H2105</f>
        <v>301.34180000000003</v>
      </c>
      <c r="C1463" s="37">
        <f t="shared" si="66"/>
        <v>3.318490830014289E-3</v>
      </c>
      <c r="D1463" s="55">
        <v>1.7558899999999999E-5</v>
      </c>
      <c r="E1463" s="37">
        <f t="shared" si="68"/>
        <v>-9.7549444444286707E-3</v>
      </c>
      <c r="F1463" s="37" t="e">
        <f t="shared" si="67"/>
        <v>#NUM!</v>
      </c>
    </row>
    <row r="1464" spans="1:6" x14ac:dyDescent="0.3">
      <c r="A1464" s="53">
        <v>4204</v>
      </c>
      <c r="B1464" s="54">
        <f>273.16+'[1]Measured values'!H2106</f>
        <v>301.3424</v>
      </c>
      <c r="C1464" s="37">
        <f t="shared" si="66"/>
        <v>3.3184842225986123E-3</v>
      </c>
      <c r="D1464" s="55">
        <v>1.7035299999999999E-5</v>
      </c>
      <c r="E1464" s="37">
        <f t="shared" si="68"/>
        <v>-7.0980416667672666E-3</v>
      </c>
      <c r="F1464" s="37" t="e">
        <f t="shared" si="67"/>
        <v>#NUM!</v>
      </c>
    </row>
    <row r="1465" spans="1:6" x14ac:dyDescent="0.3">
      <c r="A1465" s="53">
        <v>4206</v>
      </c>
      <c r="B1465" s="54">
        <f>273.16+'[1]Measured values'!H2107</f>
        <v>301.34200000000004</v>
      </c>
      <c r="C1465" s="37">
        <f t="shared" si="66"/>
        <v>3.3184886275394732E-3</v>
      </c>
      <c r="D1465" s="55">
        <v>2.5805299999999998E-5</v>
      </c>
      <c r="E1465" s="37">
        <f t="shared" si="68"/>
        <v>-1.2902649999938391E-2</v>
      </c>
      <c r="F1465" s="37" t="e">
        <f t="shared" si="67"/>
        <v>#NUM!</v>
      </c>
    </row>
    <row r="1466" spans="1:6" x14ac:dyDescent="0.3">
      <c r="A1466" s="53">
        <v>4208</v>
      </c>
      <c r="B1466" s="54">
        <f>273.16+'[1]Measured values'!H2108</f>
        <v>301.34200000000004</v>
      </c>
      <c r="C1466" s="37">
        <f t="shared" si="66"/>
        <v>3.3184886275394732E-3</v>
      </c>
      <c r="D1466" s="55">
        <v>2.5300499999999999E-5</v>
      </c>
      <c r="E1466" s="37">
        <f t="shared" si="68"/>
        <v>-1.2650249999939597E-2</v>
      </c>
      <c r="F1466" s="37" t="e">
        <f t="shared" si="67"/>
        <v>#NUM!</v>
      </c>
    </row>
    <row r="1467" spans="1:6" x14ac:dyDescent="0.3">
      <c r="A1467" s="53">
        <v>4210</v>
      </c>
      <c r="B1467" s="54">
        <f>273.16+'[1]Measured values'!H2109</f>
        <v>301.34200000000004</v>
      </c>
      <c r="C1467" s="37">
        <f t="shared" si="66"/>
        <v>3.3184886275394732E-3</v>
      </c>
      <c r="D1467" s="55">
        <v>2.6123200000000001E-5</v>
      </c>
      <c r="E1467" s="37">
        <f t="shared" si="68"/>
        <v>-1.3061599999937633E-2</v>
      </c>
      <c r="F1467" s="37" t="e">
        <f t="shared" si="67"/>
        <v>#NUM!</v>
      </c>
    </row>
    <row r="1468" spans="1:6" x14ac:dyDescent="0.3">
      <c r="A1468" s="53">
        <v>4212</v>
      </c>
      <c r="B1468" s="54">
        <f>273.16+'[1]Measured values'!H2110</f>
        <v>301.34180000000003</v>
      </c>
      <c r="C1468" s="37">
        <f t="shared" si="66"/>
        <v>3.318490830014289E-3</v>
      </c>
      <c r="D1468" s="55">
        <v>2.3729700000000001E-5</v>
      </c>
      <c r="E1468" s="37">
        <f t="shared" si="68"/>
        <v>-1.3183166666645351E-2</v>
      </c>
      <c r="F1468" s="37" t="e">
        <f t="shared" si="67"/>
        <v>#NUM!</v>
      </c>
    </row>
    <row r="1469" spans="1:6" x14ac:dyDescent="0.3">
      <c r="A1469" s="53">
        <v>4214</v>
      </c>
      <c r="B1469" s="54">
        <f>273.16+'[1]Measured values'!H2111</f>
        <v>301.34180000000003</v>
      </c>
      <c r="C1469" s="37">
        <f t="shared" si="66"/>
        <v>3.318490830014289E-3</v>
      </c>
      <c r="D1469" s="55">
        <v>2.3093899999999999E-5</v>
      </c>
      <c r="E1469" s="37">
        <f t="shared" si="68"/>
        <v>-1.28299444444237E-2</v>
      </c>
      <c r="F1469" s="37" t="e">
        <f t="shared" si="67"/>
        <v>#NUM!</v>
      </c>
    </row>
    <row r="1470" spans="1:6" x14ac:dyDescent="0.3">
      <c r="A1470" s="53">
        <v>4216</v>
      </c>
      <c r="B1470" s="54">
        <f>273.16+'[1]Measured values'!H2112</f>
        <v>301.34180000000003</v>
      </c>
      <c r="C1470" s="37">
        <f t="shared" si="66"/>
        <v>3.318490830014289E-3</v>
      </c>
      <c r="D1470" s="55">
        <v>1.7708500000000002E-5</v>
      </c>
      <c r="E1470" s="37">
        <f t="shared" si="68"/>
        <v>-9.8380555555396491E-3</v>
      </c>
      <c r="F1470" s="37" t="e">
        <f t="shared" si="67"/>
        <v>#NUM!</v>
      </c>
    </row>
    <row r="1471" spans="1:6" x14ac:dyDescent="0.3">
      <c r="A1471" s="53">
        <v>4218</v>
      </c>
      <c r="B1471" s="54">
        <f>273.16+'[1]Measured values'!H2113</f>
        <v>301.34200000000004</v>
      </c>
      <c r="C1471" s="37">
        <f t="shared" si="66"/>
        <v>3.3184886275394732E-3</v>
      </c>
      <c r="D1471" s="55">
        <v>1.36694E-5</v>
      </c>
      <c r="E1471" s="37">
        <f t="shared" si="68"/>
        <v>-6.8346999999673655E-3</v>
      </c>
      <c r="F1471" s="37" t="e">
        <f t="shared" si="67"/>
        <v>#NUM!</v>
      </c>
    </row>
    <row r="1472" spans="1:6" x14ac:dyDescent="0.3">
      <c r="A1472" s="53">
        <v>4220</v>
      </c>
      <c r="B1472" s="54">
        <f>273.16+'[1]Measured values'!H2114</f>
        <v>301.34200000000004</v>
      </c>
      <c r="C1472" s="37">
        <f t="shared" si="66"/>
        <v>3.3184886275394732E-3</v>
      </c>
      <c r="D1472" s="55">
        <v>1.35572E-5</v>
      </c>
      <c r="E1472" s="37">
        <f t="shared" si="68"/>
        <v>-6.7785999999676327E-3</v>
      </c>
      <c r="F1472" s="37" t="e">
        <f t="shared" si="67"/>
        <v>#NUM!</v>
      </c>
    </row>
    <row r="1473" spans="1:6" x14ac:dyDescent="0.3">
      <c r="A1473" s="53">
        <v>4222</v>
      </c>
      <c r="B1473" s="54">
        <f>273.16+'[1]Measured values'!H2115</f>
        <v>301.34180000000003</v>
      </c>
      <c r="C1473" s="37">
        <f t="shared" si="66"/>
        <v>3.318490830014289E-3</v>
      </c>
      <c r="D1473" s="55">
        <v>1.05653E-5</v>
      </c>
      <c r="E1473" s="37">
        <f t="shared" si="68"/>
        <v>-5.8696111111016212E-3</v>
      </c>
      <c r="F1473" s="37" t="e">
        <f t="shared" si="67"/>
        <v>#NUM!</v>
      </c>
    </row>
    <row r="1474" spans="1:6" x14ac:dyDescent="0.3">
      <c r="A1474" s="53">
        <v>4224</v>
      </c>
      <c r="B1474" s="54">
        <f>273.16+'[1]Measured values'!H2116</f>
        <v>301.34200000000004</v>
      </c>
      <c r="C1474" s="37">
        <f t="shared" si="66"/>
        <v>3.3184886275394732E-3</v>
      </c>
      <c r="D1474" s="55">
        <v>7.0871100000000002E-6</v>
      </c>
      <c r="E1474" s="37">
        <f t="shared" si="68"/>
        <v>-3.5435549999830803E-3</v>
      </c>
      <c r="F1474" s="37" t="e">
        <f t="shared" si="67"/>
        <v>#NUM!</v>
      </c>
    </row>
    <row r="1475" spans="1:6" x14ac:dyDescent="0.3">
      <c r="A1475" s="53">
        <v>4226</v>
      </c>
      <c r="B1475" s="54">
        <f>273.16+'[1]Measured values'!H2117</f>
        <v>301.34180000000003</v>
      </c>
      <c r="C1475" s="37">
        <f t="shared" si="66"/>
        <v>3.318490830014289E-3</v>
      </c>
      <c r="D1475" s="55">
        <v>7.6481000000000005E-6</v>
      </c>
      <c r="E1475" s="37">
        <f t="shared" si="68"/>
        <v>-4.2489444444375746E-3</v>
      </c>
      <c r="F1475" s="37" t="e">
        <f t="shared" si="67"/>
        <v>#NUM!</v>
      </c>
    </row>
    <row r="1476" spans="1:6" x14ac:dyDescent="0.3">
      <c r="A1476" s="53">
        <v>4228</v>
      </c>
      <c r="B1476" s="54">
        <f>273.16+'[1]Measured values'!H2118</f>
        <v>301.34220000000005</v>
      </c>
      <c r="C1476" s="37">
        <f t="shared" si="66"/>
        <v>3.3184864250675804E-3</v>
      </c>
      <c r="D1476" s="55">
        <v>1.4024699999999999E-6</v>
      </c>
      <c r="E1476" s="37">
        <f t="shared" si="68"/>
        <v>-6.3748636363167256E-4</v>
      </c>
      <c r="F1476" s="37" t="e">
        <f t="shared" si="67"/>
        <v>#NUM!</v>
      </c>
    </row>
    <row r="1477" spans="1:6" x14ac:dyDescent="0.3">
      <c r="A1477" s="53">
        <v>4230</v>
      </c>
      <c r="B1477" s="54">
        <f>273.16+'[1]Measured values'!H2119</f>
        <v>301.34180000000003</v>
      </c>
      <c r="C1477" s="37">
        <f t="shared" si="66"/>
        <v>3.318490830014289E-3</v>
      </c>
      <c r="D1477" s="55">
        <v>1.0097799999999999E-6</v>
      </c>
      <c r="E1477" s="37">
        <f t="shared" si="68"/>
        <v>-5.6098888888798178E-4</v>
      </c>
      <c r="F1477" s="37" t="e">
        <f t="shared" si="67"/>
        <v>#NUM!</v>
      </c>
    </row>
    <row r="1478" spans="1:6" x14ac:dyDescent="0.3">
      <c r="A1478" s="53">
        <v>4232</v>
      </c>
      <c r="B1478" s="54">
        <f>273.16+'[1]Measured values'!H2120</f>
        <v>301.34200000000004</v>
      </c>
      <c r="C1478" s="37">
        <f t="shared" si="66"/>
        <v>3.3184886275394732E-3</v>
      </c>
      <c r="D1478" s="55">
        <v>-1.9634499999999998E-6</v>
      </c>
      <c r="E1478" s="37">
        <f t="shared" si="68"/>
        <v>9.8172499999531226E-4</v>
      </c>
      <c r="F1478" s="37">
        <f t="shared" si="67"/>
        <v>-6.9261993295665087</v>
      </c>
    </row>
    <row r="1479" spans="1:6" x14ac:dyDescent="0.3">
      <c r="A1479" s="53">
        <v>4234</v>
      </c>
      <c r="B1479" s="54">
        <f>273.16+'[1]Measured values'!H2121</f>
        <v>301.34220000000005</v>
      </c>
      <c r="C1479" s="37">
        <f t="shared" si="66"/>
        <v>3.3184864250675804E-3</v>
      </c>
      <c r="D1479" s="55">
        <v>-7.2928099999999995E-7</v>
      </c>
      <c r="E1479" s="37">
        <f t="shared" si="68"/>
        <v>3.314913636339243E-4</v>
      </c>
      <c r="F1479" s="37">
        <f t="shared" si="67"/>
        <v>-8.0119088010640791</v>
      </c>
    </row>
    <row r="1480" spans="1:6" x14ac:dyDescent="0.3">
      <c r="A1480" s="53">
        <v>4236</v>
      </c>
      <c r="B1480" s="54">
        <f>273.16+'[1]Measured values'!H2122</f>
        <v>301.34220000000005</v>
      </c>
      <c r="C1480" s="37">
        <f t="shared" si="66"/>
        <v>3.3184864250675804E-3</v>
      </c>
      <c r="D1480" s="55">
        <v>2.6179299999999999E-7</v>
      </c>
      <c r="E1480" s="37">
        <f t="shared" si="68"/>
        <v>-1.1899681818094252E-4</v>
      </c>
      <c r="F1480" s="37" t="e">
        <f t="shared" si="67"/>
        <v>#NUM!</v>
      </c>
    </row>
    <row r="1481" spans="1:6" x14ac:dyDescent="0.3">
      <c r="A1481" s="53">
        <v>4238</v>
      </c>
      <c r="B1481" s="54">
        <f>273.16+'[1]Measured values'!H2123</f>
        <v>301.34220000000005</v>
      </c>
      <c r="C1481" s="37">
        <f t="shared" ref="C1481:C1531" si="69">1/B1481</f>
        <v>3.3184864250675804E-3</v>
      </c>
      <c r="D1481" s="55">
        <v>7.8537899999999998E-7</v>
      </c>
      <c r="E1481" s="37">
        <f t="shared" si="68"/>
        <v>-3.5699045454282759E-4</v>
      </c>
      <c r="F1481" s="37" t="e">
        <f t="shared" ref="F1481:F1531" si="70">LN(E1481)</f>
        <v>#NUM!</v>
      </c>
    </row>
    <row r="1482" spans="1:6" x14ac:dyDescent="0.3">
      <c r="A1482" s="53">
        <v>4240</v>
      </c>
      <c r="B1482" s="54">
        <f>273.16+'[1]Measured values'!H2124</f>
        <v>301.34200000000004</v>
      </c>
      <c r="C1482" s="37">
        <f t="shared" si="69"/>
        <v>3.3184886275394732E-3</v>
      </c>
      <c r="D1482" s="55">
        <v>7.3676000000000004E-6</v>
      </c>
      <c r="E1482" s="37">
        <f t="shared" ref="E1482:E1531" si="71">D1482/($B$3-B1482)</f>
        <v>-3.6837999999824104E-3</v>
      </c>
      <c r="F1482" s="37" t="e">
        <f t="shared" si="70"/>
        <v>#NUM!</v>
      </c>
    </row>
    <row r="1483" spans="1:6" x14ac:dyDescent="0.3">
      <c r="A1483" s="53">
        <v>4242</v>
      </c>
      <c r="B1483" s="54">
        <f>273.16+'[1]Measured values'!H2125</f>
        <v>301.34200000000004</v>
      </c>
      <c r="C1483" s="37">
        <f t="shared" si="69"/>
        <v>3.3184886275394732E-3</v>
      </c>
      <c r="D1483" s="55">
        <v>7.8724900000000006E-6</v>
      </c>
      <c r="E1483" s="37">
        <f t="shared" si="71"/>
        <v>-3.9362449999812057E-3</v>
      </c>
      <c r="F1483" s="37" t="e">
        <f t="shared" si="70"/>
        <v>#NUM!</v>
      </c>
    </row>
    <row r="1484" spans="1:6" x14ac:dyDescent="0.3">
      <c r="A1484" s="53">
        <v>4244</v>
      </c>
      <c r="B1484" s="54">
        <f>273.16+'[1]Measured values'!H2126</f>
        <v>301.3424</v>
      </c>
      <c r="C1484" s="37">
        <f t="shared" si="69"/>
        <v>3.3184842225986123E-3</v>
      </c>
      <c r="D1484" s="55">
        <v>8.5456699999999998E-6</v>
      </c>
      <c r="E1484" s="37">
        <f t="shared" si="71"/>
        <v>-3.560695833383799E-3</v>
      </c>
      <c r="F1484" s="37" t="e">
        <f t="shared" si="70"/>
        <v>#NUM!</v>
      </c>
    </row>
    <row r="1485" spans="1:6" x14ac:dyDescent="0.3">
      <c r="A1485" s="53">
        <v>4246</v>
      </c>
      <c r="B1485" s="54">
        <f>273.16+'[1]Measured values'!H2127</f>
        <v>301.34200000000004</v>
      </c>
      <c r="C1485" s="37">
        <f t="shared" si="69"/>
        <v>3.3184886275394732E-3</v>
      </c>
      <c r="D1485" s="55">
        <v>1.29401E-5</v>
      </c>
      <c r="E1485" s="37">
        <f t="shared" si="71"/>
        <v>-6.4700499999691061E-3</v>
      </c>
      <c r="F1485" s="37" t="e">
        <f t="shared" si="70"/>
        <v>#NUM!</v>
      </c>
    </row>
    <row r="1486" spans="1:6" x14ac:dyDescent="0.3">
      <c r="A1486" s="53">
        <v>4248</v>
      </c>
      <c r="B1486" s="54">
        <f>273.16+'[1]Measured values'!H2128</f>
        <v>301.34200000000004</v>
      </c>
      <c r="C1486" s="37">
        <f t="shared" si="69"/>
        <v>3.3184886275394732E-3</v>
      </c>
      <c r="D1486" s="55">
        <v>1.05653E-5</v>
      </c>
      <c r="E1486" s="37">
        <f t="shared" si="71"/>
        <v>-5.2826499999747761E-3</v>
      </c>
      <c r="F1486" s="37" t="e">
        <f t="shared" si="70"/>
        <v>#NUM!</v>
      </c>
    </row>
    <row r="1487" spans="1:6" x14ac:dyDescent="0.3">
      <c r="A1487" s="53">
        <v>4250</v>
      </c>
      <c r="B1487" s="54">
        <f>273.16+'[1]Measured values'!H2129</f>
        <v>301.34220000000005</v>
      </c>
      <c r="C1487" s="37">
        <f t="shared" si="69"/>
        <v>3.3184864250675804E-3</v>
      </c>
      <c r="D1487" s="55">
        <v>8.1716800000000003E-6</v>
      </c>
      <c r="E1487" s="37">
        <f t="shared" si="71"/>
        <v>-3.7143999999726673E-3</v>
      </c>
      <c r="F1487" s="37" t="e">
        <f t="shared" si="70"/>
        <v>#NUM!</v>
      </c>
    </row>
    <row r="1488" spans="1:6" x14ac:dyDescent="0.3">
      <c r="A1488" s="53">
        <v>4252</v>
      </c>
      <c r="B1488" s="54">
        <f>273.16+'[1]Measured values'!H2130</f>
        <v>301.34200000000004</v>
      </c>
      <c r="C1488" s="37">
        <f t="shared" si="69"/>
        <v>3.3184886275394732E-3</v>
      </c>
      <c r="D1488" s="55">
        <v>7.3676000000000004E-6</v>
      </c>
      <c r="E1488" s="37">
        <f t="shared" si="71"/>
        <v>-3.6837999999824104E-3</v>
      </c>
      <c r="F1488" s="37" t="e">
        <f t="shared" si="70"/>
        <v>#NUM!</v>
      </c>
    </row>
    <row r="1489" spans="1:6" x14ac:dyDescent="0.3">
      <c r="A1489" s="53">
        <v>4254</v>
      </c>
      <c r="B1489" s="54">
        <f>273.16+'[1]Measured values'!H2131</f>
        <v>301.34180000000003</v>
      </c>
      <c r="C1489" s="37">
        <f t="shared" si="69"/>
        <v>3.318490830014289E-3</v>
      </c>
      <c r="D1489" s="55">
        <v>6.3765300000000003E-6</v>
      </c>
      <c r="E1489" s="37">
        <f t="shared" si="71"/>
        <v>-3.542516666660939E-3</v>
      </c>
      <c r="F1489" s="37" t="e">
        <f t="shared" si="70"/>
        <v>#NUM!</v>
      </c>
    </row>
    <row r="1490" spans="1:6" x14ac:dyDescent="0.3">
      <c r="A1490" s="53">
        <v>4256</v>
      </c>
      <c r="B1490" s="54">
        <f>273.16+'[1]Measured values'!H2132</f>
        <v>301.34220000000005</v>
      </c>
      <c r="C1490" s="37">
        <f t="shared" si="69"/>
        <v>3.3184864250675804E-3</v>
      </c>
      <c r="D1490" s="55">
        <v>3.3472100000000002E-6</v>
      </c>
      <c r="E1490" s="37">
        <f t="shared" si="71"/>
        <v>-1.5214590908978951E-3</v>
      </c>
      <c r="F1490" s="37" t="e">
        <f t="shared" si="70"/>
        <v>#NUM!</v>
      </c>
    </row>
    <row r="1491" spans="1:6" x14ac:dyDescent="0.3">
      <c r="A1491" s="53">
        <v>4258</v>
      </c>
      <c r="B1491" s="54">
        <f>273.16+'[1]Measured values'!H2133</f>
        <v>301.34220000000005</v>
      </c>
      <c r="C1491" s="37">
        <f t="shared" si="69"/>
        <v>3.3184864250675804E-3</v>
      </c>
      <c r="D1491" s="55">
        <v>2.4309400000000001E-6</v>
      </c>
      <c r="E1491" s="37">
        <f t="shared" si="71"/>
        <v>-1.1049727272645963E-3</v>
      </c>
      <c r="F1491" s="37" t="e">
        <f t="shared" si="70"/>
        <v>#NUM!</v>
      </c>
    </row>
    <row r="1492" spans="1:6" x14ac:dyDescent="0.3">
      <c r="A1492" s="53">
        <v>4260</v>
      </c>
      <c r="B1492" s="54">
        <f>273.16+'[1]Measured values'!H2134</f>
        <v>301.34200000000004</v>
      </c>
      <c r="C1492" s="37">
        <f t="shared" si="69"/>
        <v>3.3184886275394732E-3</v>
      </c>
      <c r="D1492" s="55">
        <v>3.1789199999999999E-6</v>
      </c>
      <c r="E1492" s="37">
        <f t="shared" si="71"/>
        <v>-1.5894599999924106E-3</v>
      </c>
      <c r="F1492" s="37" t="e">
        <f t="shared" si="70"/>
        <v>#NUM!</v>
      </c>
    </row>
    <row r="1493" spans="1:6" x14ac:dyDescent="0.3">
      <c r="A1493" s="53">
        <v>4262</v>
      </c>
      <c r="B1493" s="54">
        <f>273.16+'[1]Measured values'!H2135</f>
        <v>301.34220000000005</v>
      </c>
      <c r="C1493" s="37">
        <f t="shared" si="69"/>
        <v>3.3184864250675804E-3</v>
      </c>
      <c r="D1493" s="55">
        <v>-5.7968500000000005E-7</v>
      </c>
      <c r="E1493" s="37">
        <f t="shared" si="71"/>
        <v>2.6349318181624289E-4</v>
      </c>
      <c r="F1493" s="37">
        <f t="shared" si="70"/>
        <v>-8.2414830657778122</v>
      </c>
    </row>
    <row r="1494" spans="1:6" x14ac:dyDescent="0.3">
      <c r="A1494" s="53">
        <v>4264</v>
      </c>
      <c r="B1494" s="54">
        <f>273.16+'[1]Measured values'!H2136</f>
        <v>301.3424</v>
      </c>
      <c r="C1494" s="37">
        <f t="shared" si="69"/>
        <v>3.3184842225986123E-3</v>
      </c>
      <c r="D1494" s="55">
        <v>1.90735E-6</v>
      </c>
      <c r="E1494" s="37">
        <f t="shared" si="71"/>
        <v>-7.9472916667793034E-4</v>
      </c>
      <c r="F1494" s="37" t="e">
        <f t="shared" si="70"/>
        <v>#NUM!</v>
      </c>
    </row>
    <row r="1495" spans="1:6" x14ac:dyDescent="0.3">
      <c r="A1495" s="53">
        <v>4266</v>
      </c>
      <c r="B1495" s="54">
        <f>273.16+'[1]Measured values'!H2137</f>
        <v>301.34220000000005</v>
      </c>
      <c r="C1495" s="37">
        <f t="shared" si="69"/>
        <v>3.3184864250675804E-3</v>
      </c>
      <c r="D1495" s="55">
        <v>1.9447499999999999E-6</v>
      </c>
      <c r="E1495" s="37">
        <f t="shared" si="71"/>
        <v>-8.8397727272076783E-4</v>
      </c>
      <c r="F1495" s="37" t="e">
        <f t="shared" si="70"/>
        <v>#NUM!</v>
      </c>
    </row>
    <row r="1496" spans="1:6" x14ac:dyDescent="0.3">
      <c r="A1496" s="53">
        <v>4268</v>
      </c>
      <c r="B1496" s="54">
        <f>273.16+'[1]Measured values'!H2138</f>
        <v>301.3424</v>
      </c>
      <c r="C1496" s="37">
        <f t="shared" si="69"/>
        <v>3.3184842225986123E-3</v>
      </c>
      <c r="D1496" s="55">
        <v>1.53336E-6</v>
      </c>
      <c r="E1496" s="37">
        <f t="shared" si="71"/>
        <v>-6.3890000000905512E-4</v>
      </c>
      <c r="F1496" s="37" t="e">
        <f t="shared" si="70"/>
        <v>#NUM!</v>
      </c>
    </row>
    <row r="1497" spans="1:6" x14ac:dyDescent="0.3">
      <c r="A1497" s="53">
        <v>4270</v>
      </c>
      <c r="B1497" s="54">
        <f>273.16+'[1]Measured values'!H2139</f>
        <v>301.3424</v>
      </c>
      <c r="C1497" s="37">
        <f t="shared" si="69"/>
        <v>3.3184842225986123E-3</v>
      </c>
      <c r="D1497" s="55">
        <v>4.9366700000000001E-6</v>
      </c>
      <c r="E1497" s="37">
        <f t="shared" si="71"/>
        <v>-2.0569458333624864E-3</v>
      </c>
      <c r="F1497" s="37" t="e">
        <f t="shared" si="70"/>
        <v>#NUM!</v>
      </c>
    </row>
    <row r="1498" spans="1:6" x14ac:dyDescent="0.3">
      <c r="A1498" s="53">
        <v>4272</v>
      </c>
      <c r="B1498" s="54">
        <f>273.16+'[1]Measured values'!H2140</f>
        <v>301.34180000000003</v>
      </c>
      <c r="C1498" s="37">
        <f t="shared" si="69"/>
        <v>3.318490830014289E-3</v>
      </c>
      <c r="D1498" s="55">
        <v>8.2277799999999997E-6</v>
      </c>
      <c r="E1498" s="37">
        <f t="shared" si="71"/>
        <v>-4.5709888888814977E-3</v>
      </c>
      <c r="F1498" s="37" t="e">
        <f t="shared" si="70"/>
        <v>#NUM!</v>
      </c>
    </row>
    <row r="1499" spans="1:6" x14ac:dyDescent="0.3">
      <c r="A1499" s="53">
        <v>4274</v>
      </c>
      <c r="B1499" s="54">
        <f>273.16+'[1]Measured values'!H2141</f>
        <v>301.34220000000005</v>
      </c>
      <c r="C1499" s="37">
        <f t="shared" si="69"/>
        <v>3.3184864250675804E-3</v>
      </c>
      <c r="D1499" s="55">
        <v>5.2919600000000001E-6</v>
      </c>
      <c r="E1499" s="37">
        <f t="shared" si="71"/>
        <v>-2.4054363636186629E-3</v>
      </c>
      <c r="F1499" s="37" t="e">
        <f t="shared" si="70"/>
        <v>#NUM!</v>
      </c>
    </row>
    <row r="1500" spans="1:6" x14ac:dyDescent="0.3">
      <c r="A1500" s="53">
        <v>4276</v>
      </c>
      <c r="B1500" s="54">
        <f>273.16+'[1]Measured values'!H2142</f>
        <v>301.3424</v>
      </c>
      <c r="C1500" s="37">
        <f t="shared" si="69"/>
        <v>3.3184842225986123E-3</v>
      </c>
      <c r="D1500" s="55">
        <v>4.3756899999999996E-6</v>
      </c>
      <c r="E1500" s="37">
        <f t="shared" si="71"/>
        <v>-1.8232041666925067E-3</v>
      </c>
      <c r="F1500" s="37" t="e">
        <f t="shared" si="70"/>
        <v>#NUM!</v>
      </c>
    </row>
    <row r="1501" spans="1:6" x14ac:dyDescent="0.3">
      <c r="A1501" s="53">
        <v>4278</v>
      </c>
      <c r="B1501" s="54">
        <f>273.16+'[1]Measured values'!H2143</f>
        <v>301.34220000000005</v>
      </c>
      <c r="C1501" s="37">
        <f t="shared" si="69"/>
        <v>3.3184864250675804E-3</v>
      </c>
      <c r="D1501" s="55">
        <v>5.4602599999999998E-6</v>
      </c>
      <c r="E1501" s="37">
        <f t="shared" si="71"/>
        <v>-2.4819363636180997E-3</v>
      </c>
      <c r="F1501" s="37" t="e">
        <f t="shared" si="70"/>
        <v>#NUM!</v>
      </c>
    </row>
    <row r="1502" spans="1:6" x14ac:dyDescent="0.3">
      <c r="A1502" s="53">
        <v>4280</v>
      </c>
      <c r="B1502" s="54">
        <f>273.16+'[1]Measured values'!H2144</f>
        <v>301.3424</v>
      </c>
      <c r="C1502" s="37">
        <f t="shared" si="69"/>
        <v>3.3184842225986123E-3</v>
      </c>
      <c r="D1502" s="55">
        <v>8.4147799999999998E-6</v>
      </c>
      <c r="E1502" s="37">
        <f t="shared" si="71"/>
        <v>-3.5061583333830257E-3</v>
      </c>
      <c r="F1502" s="37" t="e">
        <f t="shared" si="70"/>
        <v>#NUM!</v>
      </c>
    </row>
    <row r="1503" spans="1:6" x14ac:dyDescent="0.3">
      <c r="A1503" s="53">
        <v>4282</v>
      </c>
      <c r="B1503" s="54">
        <f>273.16+'[1]Measured values'!H2145</f>
        <v>301.3426</v>
      </c>
      <c r="C1503" s="37">
        <f t="shared" si="69"/>
        <v>3.3184820201325668E-3</v>
      </c>
      <c r="D1503" s="55">
        <v>9.1253599999999997E-6</v>
      </c>
      <c r="E1503" s="37">
        <f t="shared" si="71"/>
        <v>-3.5097538461908006E-3</v>
      </c>
      <c r="F1503" s="37" t="e">
        <f t="shared" si="70"/>
        <v>#NUM!</v>
      </c>
    </row>
    <row r="1504" spans="1:6" x14ac:dyDescent="0.3">
      <c r="A1504" s="53">
        <v>4284</v>
      </c>
      <c r="B1504" s="54">
        <f>273.16+'[1]Measured values'!H2146</f>
        <v>301.3424</v>
      </c>
      <c r="C1504" s="37">
        <f t="shared" si="69"/>
        <v>3.3184842225986123E-3</v>
      </c>
      <c r="D1504" s="55">
        <v>1.13132E-5</v>
      </c>
      <c r="E1504" s="37">
        <f t="shared" si="71"/>
        <v>-4.7138333334001423E-3</v>
      </c>
      <c r="F1504" s="37" t="e">
        <f t="shared" si="70"/>
        <v>#NUM!</v>
      </c>
    </row>
    <row r="1505" spans="1:6" x14ac:dyDescent="0.3">
      <c r="A1505" s="53">
        <v>4286</v>
      </c>
      <c r="B1505" s="54">
        <f>273.16+'[1]Measured values'!H2147</f>
        <v>301.3426</v>
      </c>
      <c r="C1505" s="37">
        <f t="shared" si="69"/>
        <v>3.3184820201325668E-3</v>
      </c>
      <c r="D1505" s="55">
        <v>1.3089699999999999E-5</v>
      </c>
      <c r="E1505" s="37">
        <f t="shared" si="71"/>
        <v>-5.0345000000530087E-3</v>
      </c>
      <c r="F1505" s="37" t="e">
        <f t="shared" si="70"/>
        <v>#NUM!</v>
      </c>
    </row>
    <row r="1506" spans="1:6" x14ac:dyDescent="0.3">
      <c r="A1506" s="53">
        <v>4288</v>
      </c>
      <c r="B1506" s="54">
        <f>273.16+'[1]Measured values'!H2148</f>
        <v>301.34220000000005</v>
      </c>
      <c r="C1506" s="37">
        <f t="shared" si="69"/>
        <v>3.3184864250675804E-3</v>
      </c>
      <c r="D1506" s="55">
        <v>1.43052E-5</v>
      </c>
      <c r="E1506" s="37">
        <f t="shared" si="71"/>
        <v>-6.502363636315788E-3</v>
      </c>
      <c r="F1506" s="37" t="e">
        <f t="shared" si="70"/>
        <v>#NUM!</v>
      </c>
    </row>
    <row r="1507" spans="1:6" x14ac:dyDescent="0.3">
      <c r="A1507" s="53">
        <v>4290</v>
      </c>
      <c r="B1507" s="54">
        <f>273.16+'[1]Measured values'!H2149</f>
        <v>301.3424</v>
      </c>
      <c r="C1507" s="37">
        <f t="shared" si="69"/>
        <v>3.3184842225986123E-3</v>
      </c>
      <c r="D1507" s="55">
        <v>8.6391699999999998E-6</v>
      </c>
      <c r="E1507" s="37">
        <f t="shared" si="71"/>
        <v>-3.5996541667176842E-3</v>
      </c>
      <c r="F1507" s="37" t="e">
        <f t="shared" si="70"/>
        <v>#NUM!</v>
      </c>
    </row>
    <row r="1508" spans="1:6" x14ac:dyDescent="0.3">
      <c r="A1508" s="53">
        <v>4292</v>
      </c>
      <c r="B1508" s="54">
        <f>273.16+'[1]Measured values'!H2150</f>
        <v>301.34280000000001</v>
      </c>
      <c r="C1508" s="37">
        <f t="shared" si="69"/>
        <v>3.3184798176694448E-3</v>
      </c>
      <c r="D1508" s="55">
        <v>8.8261699999999999E-6</v>
      </c>
      <c r="E1508" s="37">
        <f t="shared" si="71"/>
        <v>-3.1522035714519163E-3</v>
      </c>
      <c r="F1508" s="37" t="e">
        <f t="shared" si="70"/>
        <v>#NUM!</v>
      </c>
    </row>
    <row r="1509" spans="1:6" x14ac:dyDescent="0.3">
      <c r="A1509" s="53">
        <v>4294</v>
      </c>
      <c r="B1509" s="54">
        <f>273.16+'[1]Measured values'!H2151</f>
        <v>301.3426</v>
      </c>
      <c r="C1509" s="37">
        <f t="shared" si="69"/>
        <v>3.3184820201325668E-3</v>
      </c>
      <c r="D1509" s="55">
        <v>1.28466E-5</v>
      </c>
      <c r="E1509" s="37">
        <f t="shared" si="71"/>
        <v>-4.9410000000520244E-3</v>
      </c>
      <c r="F1509" s="37" t="e">
        <f t="shared" si="70"/>
        <v>#NUM!</v>
      </c>
    </row>
    <row r="1510" spans="1:6" x14ac:dyDescent="0.3">
      <c r="A1510" s="53">
        <v>4296</v>
      </c>
      <c r="B1510" s="54">
        <f>273.16+'[1]Measured values'!H2152</f>
        <v>301.3426</v>
      </c>
      <c r="C1510" s="37">
        <f t="shared" si="69"/>
        <v>3.3184820201325668E-3</v>
      </c>
      <c r="D1510" s="55">
        <v>1.1874200000000001E-5</v>
      </c>
      <c r="E1510" s="37">
        <f t="shared" si="71"/>
        <v>-4.5670000000480873E-3</v>
      </c>
      <c r="F1510" s="37" t="e">
        <f t="shared" si="70"/>
        <v>#NUM!</v>
      </c>
    </row>
    <row r="1511" spans="1:6" x14ac:dyDescent="0.3">
      <c r="A1511" s="53">
        <v>4298</v>
      </c>
      <c r="B1511" s="54">
        <f>273.16+'[1]Measured values'!H2153</f>
        <v>301.3426</v>
      </c>
      <c r="C1511" s="37">
        <f t="shared" si="69"/>
        <v>3.3184820201325668E-3</v>
      </c>
      <c r="D1511" s="55">
        <v>1.22856E-5</v>
      </c>
      <c r="E1511" s="37">
        <f t="shared" si="71"/>
        <v>-4.7252307692805216E-3</v>
      </c>
      <c r="F1511" s="37" t="e">
        <f t="shared" si="70"/>
        <v>#NUM!</v>
      </c>
    </row>
    <row r="1512" spans="1:6" x14ac:dyDescent="0.3">
      <c r="A1512" s="53">
        <v>4300</v>
      </c>
      <c r="B1512" s="54">
        <f>273.16+'[1]Measured values'!H2154</f>
        <v>301.3426</v>
      </c>
      <c r="C1512" s="37">
        <f t="shared" si="69"/>
        <v>3.3184820201325668E-3</v>
      </c>
      <c r="D1512" s="55">
        <v>1.45295E-5</v>
      </c>
      <c r="E1512" s="37">
        <f t="shared" si="71"/>
        <v>-5.5882692308280709E-3</v>
      </c>
      <c r="F1512" s="37" t="e">
        <f t="shared" si="70"/>
        <v>#NUM!</v>
      </c>
    </row>
    <row r="1513" spans="1:6" x14ac:dyDescent="0.3">
      <c r="A1513" s="53">
        <v>4302</v>
      </c>
      <c r="B1513" s="54">
        <f>273.16+'[1]Measured values'!H2155</f>
        <v>301.3424</v>
      </c>
      <c r="C1513" s="37">
        <f t="shared" si="69"/>
        <v>3.3184842225986123E-3</v>
      </c>
      <c r="D1513" s="55">
        <v>1.43052E-5</v>
      </c>
      <c r="E1513" s="37">
        <f t="shared" si="71"/>
        <v>-5.9605000000844781E-3</v>
      </c>
      <c r="F1513" s="37" t="e">
        <f t="shared" si="70"/>
        <v>#NUM!</v>
      </c>
    </row>
    <row r="1514" spans="1:6" x14ac:dyDescent="0.3">
      <c r="A1514" s="53">
        <v>4304</v>
      </c>
      <c r="B1514" s="54">
        <f>273.16+'[1]Measured values'!H2156</f>
        <v>301.34220000000005</v>
      </c>
      <c r="C1514" s="37">
        <f t="shared" si="69"/>
        <v>3.3184864250675804E-3</v>
      </c>
      <c r="D1514" s="55">
        <v>1.3912499999999999E-5</v>
      </c>
      <c r="E1514" s="37">
        <f t="shared" si="71"/>
        <v>-6.3238636363171013E-3</v>
      </c>
      <c r="F1514" s="37" t="e">
        <f t="shared" si="70"/>
        <v>#NUM!</v>
      </c>
    </row>
    <row r="1515" spans="1:6" x14ac:dyDescent="0.3">
      <c r="A1515" s="53">
        <v>4306</v>
      </c>
      <c r="B1515" s="54">
        <f>273.16+'[1]Measured values'!H2157</f>
        <v>301.3426</v>
      </c>
      <c r="C1515" s="37">
        <f t="shared" si="69"/>
        <v>3.3184820201325668E-3</v>
      </c>
      <c r="D1515" s="55">
        <v>1.1331900000000001E-5</v>
      </c>
      <c r="E1515" s="37">
        <f t="shared" si="71"/>
        <v>-4.3584230769689678E-3</v>
      </c>
      <c r="F1515" s="37" t="e">
        <f t="shared" si="70"/>
        <v>#NUM!</v>
      </c>
    </row>
    <row r="1516" spans="1:6" x14ac:dyDescent="0.3">
      <c r="A1516" s="53">
        <v>4308</v>
      </c>
      <c r="B1516" s="54">
        <f>273.16+'[1]Measured values'!H2158</f>
        <v>301.3424</v>
      </c>
      <c r="C1516" s="37">
        <f t="shared" si="69"/>
        <v>3.3184842225986123E-3</v>
      </c>
      <c r="D1516" s="55">
        <v>6.4513299999999999E-6</v>
      </c>
      <c r="E1516" s="37">
        <f t="shared" si="71"/>
        <v>-2.6880541667047642E-3</v>
      </c>
      <c r="F1516" s="37" t="e">
        <f t="shared" si="70"/>
        <v>#NUM!</v>
      </c>
    </row>
    <row r="1517" spans="1:6" x14ac:dyDescent="0.3">
      <c r="A1517" s="53">
        <v>4310</v>
      </c>
      <c r="B1517" s="54">
        <f>273.16+'[1]Measured values'!H2159</f>
        <v>301.3426</v>
      </c>
      <c r="C1517" s="37">
        <f t="shared" si="69"/>
        <v>3.3184820201325668E-3</v>
      </c>
      <c r="D1517" s="55">
        <v>2.8423299999999999E-6</v>
      </c>
      <c r="E1517" s="37">
        <f t="shared" si="71"/>
        <v>-1.0932038461653566E-3</v>
      </c>
      <c r="F1517" s="37" t="e">
        <f t="shared" si="70"/>
        <v>#NUM!</v>
      </c>
    </row>
    <row r="1518" spans="1:6" x14ac:dyDescent="0.3">
      <c r="A1518" s="53">
        <v>4312</v>
      </c>
      <c r="B1518" s="54">
        <f>273.16+'[1]Measured values'!H2160</f>
        <v>301.34280000000001</v>
      </c>
      <c r="C1518" s="37">
        <f t="shared" si="69"/>
        <v>3.3184798176694448E-3</v>
      </c>
      <c r="D1518" s="55">
        <v>3.4594100000000001E-6</v>
      </c>
      <c r="E1518" s="37">
        <f t="shared" si="71"/>
        <v>-1.2355035714377216E-3</v>
      </c>
      <c r="F1518" s="37" t="e">
        <f t="shared" si="70"/>
        <v>#NUM!</v>
      </c>
    </row>
    <row r="1519" spans="1:6" x14ac:dyDescent="0.3">
      <c r="A1519" s="53">
        <v>4314</v>
      </c>
      <c r="B1519" s="54">
        <f>273.16+'[1]Measured values'!H2161</f>
        <v>301.34280000000001</v>
      </c>
      <c r="C1519" s="37">
        <f t="shared" si="69"/>
        <v>3.3184798176694448E-3</v>
      </c>
      <c r="D1519" s="55">
        <v>3.4220099999999999E-6</v>
      </c>
      <c r="E1519" s="37">
        <f t="shared" si="71"/>
        <v>-1.2221464285804796E-3</v>
      </c>
      <c r="F1519" s="37" t="e">
        <f t="shared" si="70"/>
        <v>#NUM!</v>
      </c>
    </row>
    <row r="1520" spans="1:6" x14ac:dyDescent="0.3">
      <c r="A1520" s="53">
        <v>4316</v>
      </c>
      <c r="B1520" s="54">
        <f>273.16+'[1]Measured values'!H2162</f>
        <v>301.34280000000001</v>
      </c>
      <c r="C1520" s="37">
        <f t="shared" si="69"/>
        <v>3.3184798176694448E-3</v>
      </c>
      <c r="D1520" s="55">
        <v>4.9553699999999996E-6</v>
      </c>
      <c r="E1520" s="37">
        <f t="shared" si="71"/>
        <v>-1.7697750000131066E-3</v>
      </c>
      <c r="F1520" s="37" t="e">
        <f t="shared" si="70"/>
        <v>#NUM!</v>
      </c>
    </row>
    <row r="1521" spans="1:6" x14ac:dyDescent="0.3">
      <c r="A1521" s="53">
        <v>4318</v>
      </c>
      <c r="B1521" s="54">
        <f>273.16+'[1]Measured values'!H2163</f>
        <v>301.34280000000001</v>
      </c>
      <c r="C1521" s="37">
        <f t="shared" si="69"/>
        <v>3.3184798176694448E-3</v>
      </c>
      <c r="D1521" s="55">
        <v>8.24648E-6</v>
      </c>
      <c r="E1521" s="37">
        <f t="shared" si="71"/>
        <v>-2.9451714285932402E-3</v>
      </c>
      <c r="F1521" s="37" t="e">
        <f t="shared" si="70"/>
        <v>#NUM!</v>
      </c>
    </row>
    <row r="1522" spans="1:6" x14ac:dyDescent="0.3">
      <c r="A1522" s="53">
        <v>4320</v>
      </c>
      <c r="B1522" s="54">
        <f>273.16+'[1]Measured values'!H2164</f>
        <v>301.34280000000001</v>
      </c>
      <c r="C1522" s="37">
        <f t="shared" si="69"/>
        <v>3.3184798176694448E-3</v>
      </c>
      <c r="D1522" s="55">
        <v>8.9196599999999992E-6</v>
      </c>
      <c r="E1522" s="37">
        <f t="shared" si="71"/>
        <v>-3.185592857166449E-3</v>
      </c>
      <c r="F1522" s="37" t="e">
        <f t="shared" si="70"/>
        <v>#NUM!</v>
      </c>
    </row>
    <row r="1523" spans="1:6" x14ac:dyDescent="0.3">
      <c r="A1523" s="53">
        <v>4322</v>
      </c>
      <c r="B1523" s="54">
        <f>273.16+'[1]Measured values'!H2165</f>
        <v>301.3426</v>
      </c>
      <c r="C1523" s="37">
        <f t="shared" si="69"/>
        <v>3.3184820201325668E-3</v>
      </c>
      <c r="D1523" s="55">
        <v>1.13132E-5</v>
      </c>
      <c r="E1523" s="37">
        <f t="shared" si="71"/>
        <v>-4.3512307692765845E-3</v>
      </c>
      <c r="F1523" s="37" t="e">
        <f t="shared" si="70"/>
        <v>#NUM!</v>
      </c>
    </row>
    <row r="1524" spans="1:6" x14ac:dyDescent="0.3">
      <c r="A1524" s="53">
        <v>4324</v>
      </c>
      <c r="B1524" s="54">
        <f>273.16+'[1]Measured values'!H2166</f>
        <v>301.34280000000001</v>
      </c>
      <c r="C1524" s="37">
        <f t="shared" si="69"/>
        <v>3.3184798176694448E-3</v>
      </c>
      <c r="D1524" s="55">
        <v>7.0123099999999996E-6</v>
      </c>
      <c r="E1524" s="37">
        <f t="shared" si="71"/>
        <v>-2.5043964285899759E-3</v>
      </c>
      <c r="F1524" s="37" t="e">
        <f t="shared" si="70"/>
        <v>#NUM!</v>
      </c>
    </row>
    <row r="1525" spans="1:6" x14ac:dyDescent="0.3">
      <c r="A1525" s="53">
        <v>4326</v>
      </c>
      <c r="B1525" s="54">
        <f>273.16+'[1]Measured values'!H2167</f>
        <v>301.34280000000001</v>
      </c>
      <c r="C1525" s="37">
        <f t="shared" si="69"/>
        <v>3.3184798176694448E-3</v>
      </c>
      <c r="D1525" s="55">
        <v>6.5635300000000003E-6</v>
      </c>
      <c r="E1525" s="37">
        <f t="shared" si="71"/>
        <v>-2.3441178571602175E-3</v>
      </c>
      <c r="F1525" s="37" t="e">
        <f t="shared" si="70"/>
        <v>#NUM!</v>
      </c>
    </row>
    <row r="1526" spans="1:6" x14ac:dyDescent="0.3">
      <c r="A1526" s="53">
        <v>4328</v>
      </c>
      <c r="B1526" s="54">
        <f>273.16+'[1]Measured values'!H2168</f>
        <v>301.3424</v>
      </c>
      <c r="C1526" s="37">
        <f t="shared" si="69"/>
        <v>3.3184842225986123E-3</v>
      </c>
      <c r="D1526" s="55">
        <v>1.01913E-5</v>
      </c>
      <c r="E1526" s="37">
        <f t="shared" si="71"/>
        <v>-4.2463750000601838E-3</v>
      </c>
      <c r="F1526" s="37" t="e">
        <f t="shared" si="70"/>
        <v>#NUM!</v>
      </c>
    </row>
    <row r="1527" spans="1:6" x14ac:dyDescent="0.3">
      <c r="A1527" s="53">
        <v>4330</v>
      </c>
      <c r="B1527" s="54">
        <f>273.16+'[1]Measured values'!H2169</f>
        <v>301.34280000000001</v>
      </c>
      <c r="C1527" s="37">
        <f t="shared" si="69"/>
        <v>3.3184798176694448E-3</v>
      </c>
      <c r="D1527" s="55">
        <v>7.4424000000000001E-6</v>
      </c>
      <c r="E1527" s="37">
        <f t="shared" si="71"/>
        <v>-2.658000000019685E-3</v>
      </c>
      <c r="F1527" s="37" t="e">
        <f t="shared" si="70"/>
        <v>#NUM!</v>
      </c>
    </row>
    <row r="1528" spans="1:6" x14ac:dyDescent="0.3">
      <c r="A1528" s="53">
        <v>4332</v>
      </c>
      <c r="B1528" s="54">
        <f>273.16+'[1]Measured values'!H2170</f>
        <v>301.3426</v>
      </c>
      <c r="C1528" s="37">
        <f t="shared" si="69"/>
        <v>3.3184820201325668E-3</v>
      </c>
      <c r="D1528" s="55">
        <v>8.8822600000000002E-6</v>
      </c>
      <c r="E1528" s="37">
        <f t="shared" si="71"/>
        <v>-3.4162538461898163E-3</v>
      </c>
      <c r="F1528" s="37" t="e">
        <f t="shared" si="70"/>
        <v>#NUM!</v>
      </c>
    </row>
    <row r="1529" spans="1:6" x14ac:dyDescent="0.3">
      <c r="A1529" s="53">
        <v>4334</v>
      </c>
      <c r="B1529" s="54">
        <f>273.16+'[1]Measured values'!H2171</f>
        <v>301.3424</v>
      </c>
      <c r="C1529" s="37">
        <f t="shared" si="69"/>
        <v>3.3184842225986123E-3</v>
      </c>
      <c r="D1529" s="55">
        <v>8.0594900000000007E-6</v>
      </c>
      <c r="E1529" s="37">
        <f t="shared" si="71"/>
        <v>-3.3581208333809281E-3</v>
      </c>
      <c r="F1529" s="37" t="e">
        <f t="shared" si="70"/>
        <v>#NUM!</v>
      </c>
    </row>
    <row r="1530" spans="1:6" x14ac:dyDescent="0.3">
      <c r="A1530" s="53">
        <v>4336</v>
      </c>
      <c r="B1530" s="54">
        <f>273.16+'[1]Measured values'!H2172</f>
        <v>301.3424</v>
      </c>
      <c r="C1530" s="37">
        <f t="shared" si="69"/>
        <v>3.3184842225986123E-3</v>
      </c>
      <c r="D1530" s="55">
        <v>5.3106600000000004E-6</v>
      </c>
      <c r="E1530" s="37">
        <f t="shared" si="71"/>
        <v>-2.2127750000313618E-3</v>
      </c>
      <c r="F1530" s="37" t="e">
        <f t="shared" si="70"/>
        <v>#NUM!</v>
      </c>
    </row>
    <row r="1531" spans="1:6" x14ac:dyDescent="0.3">
      <c r="A1531" s="53">
        <v>4338</v>
      </c>
      <c r="B1531" s="54">
        <f>273.16+'[1]Measured values'!H2173</f>
        <v>301.34280000000001</v>
      </c>
      <c r="C1531" s="37">
        <f t="shared" si="69"/>
        <v>3.3184798176694448E-3</v>
      </c>
      <c r="D1531" s="55">
        <v>7.4797999999999995E-7</v>
      </c>
      <c r="E1531" s="37">
        <f t="shared" si="71"/>
        <v>-2.6713571428769263E-4</v>
      </c>
      <c r="F1531" s="37" t="e">
        <f t="shared" si="70"/>
        <v>#NUM!</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90D23-EED9-4AFB-B04D-926B938DCE59}">
  <sheetPr codeName="Sheet13"/>
  <dimension ref="A1:H1531"/>
  <sheetViews>
    <sheetView zoomScale="76" zoomScaleNormal="145" workbookViewId="0">
      <selection activeCell="X18" sqref="X18"/>
    </sheetView>
  </sheetViews>
  <sheetFormatPr defaultRowHeight="14.4" x14ac:dyDescent="0.3"/>
  <cols>
    <col min="1" max="1" width="23.21875" bestFit="1" customWidth="1"/>
    <col min="2" max="2" width="12.5546875" bestFit="1" customWidth="1"/>
    <col min="3" max="3" width="9" bestFit="1" customWidth="1"/>
    <col min="4" max="4" width="10" bestFit="1" customWidth="1"/>
    <col min="5" max="5" width="13.44140625" bestFit="1" customWidth="1"/>
    <col min="6" max="6" width="9" bestFit="1" customWidth="1"/>
    <col min="7" max="7" width="12.5546875" bestFit="1" customWidth="1"/>
    <col min="8" max="8" width="9" bestFit="1" customWidth="1"/>
  </cols>
  <sheetData>
    <row r="1" spans="1:8" x14ac:dyDescent="0.3">
      <c r="A1" s="43" t="s">
        <v>339</v>
      </c>
      <c r="B1" s="16">
        <f>7.2/(130.14*0.0002572)</f>
        <v>215.10511111254516</v>
      </c>
    </row>
    <row r="2" spans="1:8" x14ac:dyDescent="0.3">
      <c r="A2" s="43" t="s">
        <v>340</v>
      </c>
      <c r="B2" s="16">
        <f>250/(18*0.0002572)</f>
        <v>54000.345602211855</v>
      </c>
      <c r="D2" s="38" t="s">
        <v>353</v>
      </c>
      <c r="E2" s="16">
        <v>-23290</v>
      </c>
    </row>
    <row r="3" spans="1:8" x14ac:dyDescent="0.3">
      <c r="A3" s="43" t="s">
        <v>341</v>
      </c>
      <c r="B3" s="16">
        <f>28.18+273.16</f>
        <v>301.34000000000003</v>
      </c>
      <c r="D3" s="38" t="s">
        <v>283</v>
      </c>
      <c r="E3" s="16">
        <v>60.249000000000002</v>
      </c>
    </row>
    <row r="4" spans="1:8" x14ac:dyDescent="0.3">
      <c r="A4" s="43" t="s">
        <v>342</v>
      </c>
      <c r="B4" s="16">
        <f>25+273.16</f>
        <v>298.16000000000003</v>
      </c>
      <c r="D4" s="38" t="s">
        <v>193</v>
      </c>
      <c r="E4" s="37">
        <f>E2*8.314456*(-1)</f>
        <v>193643.68023999999</v>
      </c>
      <c r="F4" t="s">
        <v>195</v>
      </c>
    </row>
    <row r="5" spans="1:8" x14ac:dyDescent="0.3">
      <c r="A5" s="43" t="s">
        <v>304</v>
      </c>
      <c r="B5" s="16"/>
      <c r="D5" s="38" t="s">
        <v>354</v>
      </c>
      <c r="E5" s="37">
        <f>EXP(E3)</f>
        <v>1.4649008809929228E+26</v>
      </c>
    </row>
    <row r="7" spans="1:8" x14ac:dyDescent="0.3">
      <c r="A7" s="43" t="s">
        <v>301</v>
      </c>
      <c r="B7" s="43" t="s">
        <v>297</v>
      </c>
      <c r="C7" s="43" t="s">
        <v>302</v>
      </c>
      <c r="D7" s="43" t="s">
        <v>303</v>
      </c>
      <c r="E7" s="43" t="s">
        <v>104</v>
      </c>
      <c r="F7" s="43" t="s">
        <v>32</v>
      </c>
      <c r="G7" s="9"/>
      <c r="H7" s="9"/>
    </row>
    <row r="8" spans="1:8" x14ac:dyDescent="0.3">
      <c r="A8" s="53">
        <v>1292</v>
      </c>
      <c r="B8" s="54">
        <f>273.16+'[1]Measured values'!H650</f>
        <v>298.15650000000005</v>
      </c>
      <c r="C8" s="37">
        <f>1/B8</f>
        <v>3.3539433150040327E-3</v>
      </c>
      <c r="D8" s="55">
        <v>1.6335899999999999E-4</v>
      </c>
      <c r="E8" s="37">
        <f>(D8*($B$3-$B$4))/(($B$2*($B$3-B8)*($B$3-$B$4))+($B$1*($B$3-B8)*($B$4-B8)))</f>
        <v>9.5025413622179086E-10</v>
      </c>
      <c r="F8" s="37">
        <f>LN(E8)</f>
        <v>-20.774291655296455</v>
      </c>
    </row>
    <row r="9" spans="1:8" x14ac:dyDescent="0.3">
      <c r="A9" s="53">
        <v>1294</v>
      </c>
      <c r="B9" s="54">
        <f>273.16+'[1]Measured values'!H651</f>
        <v>298.16660000000002</v>
      </c>
      <c r="C9" s="37">
        <f t="shared" ref="C9:C72" si="0">1/B9</f>
        <v>3.3538297046013872E-3</v>
      </c>
      <c r="D9" s="55">
        <v>4.8037200000000001E-4</v>
      </c>
      <c r="E9" s="37">
        <f t="shared" ref="E9:E72" si="1">(D9*($B$3-$B$4))/(($B$2*($B$3-B9)*($B$3-$B$4))+($B$1*($B$3-B9)*($B$4-B9)))</f>
        <v>2.8032376599982938E-9</v>
      </c>
      <c r="F9" s="37">
        <f t="shared" ref="F9:F72" si="2">LN(E9)</f>
        <v>-19.692490780631211</v>
      </c>
    </row>
    <row r="10" spans="1:8" x14ac:dyDescent="0.3">
      <c r="A10" s="53">
        <v>1296</v>
      </c>
      <c r="B10" s="54">
        <f>273.16+'[1]Measured values'!H652</f>
        <v>298.17600000000004</v>
      </c>
      <c r="C10" s="37">
        <f t="shared" si="0"/>
        <v>3.3537239751019526E-3</v>
      </c>
      <c r="D10" s="55">
        <v>8.5716700000000004E-4</v>
      </c>
      <c r="E10" s="37">
        <f t="shared" si="1"/>
        <v>5.0169657134882554E-9</v>
      </c>
      <c r="F10" s="37">
        <f t="shared" si="2"/>
        <v>-19.11044052553417</v>
      </c>
    </row>
    <row r="11" spans="1:8" x14ac:dyDescent="0.3">
      <c r="A11" s="53">
        <v>1298</v>
      </c>
      <c r="B11" s="54">
        <f>273.16+'[1]Measured values'!H653</f>
        <v>298.18470000000002</v>
      </c>
      <c r="C11" s="37">
        <f t="shared" si="0"/>
        <v>3.3536261250158039E-3</v>
      </c>
      <c r="D11" s="55">
        <v>1.27348E-3</v>
      </c>
      <c r="E11" s="37">
        <f t="shared" si="1"/>
        <v>7.4742628951355517E-9</v>
      </c>
      <c r="F11" s="37">
        <f t="shared" si="2"/>
        <v>-18.711800331878297</v>
      </c>
    </row>
    <row r="12" spans="1:8" x14ac:dyDescent="0.3">
      <c r="A12" s="53">
        <v>1300</v>
      </c>
      <c r="B12" s="54">
        <f>273.16+'[1]Measured values'!H654</f>
        <v>298.19380000000001</v>
      </c>
      <c r="C12" s="37">
        <f t="shared" si="0"/>
        <v>3.3535237821846059E-3</v>
      </c>
      <c r="D12" s="55">
        <v>1.70959E-3</v>
      </c>
      <c r="E12" s="37">
        <f t="shared" si="1"/>
        <v>1.0063000421941011E-8</v>
      </c>
      <c r="F12" s="37">
        <f t="shared" si="2"/>
        <v>-18.414400464065274</v>
      </c>
    </row>
    <row r="13" spans="1:8" x14ac:dyDescent="0.3">
      <c r="A13" s="53">
        <v>1302</v>
      </c>
      <c r="B13" s="54">
        <f>273.16+'[1]Measured values'!H655</f>
        <v>298.20180000000005</v>
      </c>
      <c r="C13" s="37">
        <f t="shared" si="0"/>
        <v>3.3534338156241844E-3</v>
      </c>
      <c r="D13" s="55">
        <v>2.1584099999999999E-3</v>
      </c>
      <c r="E13" s="37">
        <f t="shared" si="1"/>
        <v>1.2737363047729036E-8</v>
      </c>
      <c r="F13" s="37">
        <f t="shared" si="2"/>
        <v>-18.178726190351028</v>
      </c>
    </row>
    <row r="14" spans="1:8" x14ac:dyDescent="0.3">
      <c r="A14" s="53">
        <v>1304</v>
      </c>
      <c r="B14" s="54">
        <f>273.16+'[1]Measured values'!H656</f>
        <v>298.20950000000005</v>
      </c>
      <c r="C14" s="37">
        <f t="shared" si="0"/>
        <v>3.3533472273686782E-3</v>
      </c>
      <c r="D14" s="55">
        <v>2.5991399999999998E-3</v>
      </c>
      <c r="E14" s="37">
        <f t="shared" si="1"/>
        <v>1.5376105675960752E-8</v>
      </c>
      <c r="F14" s="37">
        <f t="shared" si="2"/>
        <v>-17.990451111955881</v>
      </c>
    </row>
    <row r="15" spans="1:8" x14ac:dyDescent="0.3">
      <c r="A15" s="53">
        <v>1306</v>
      </c>
      <c r="B15" s="54">
        <f>273.16+'[1]Measured values'!H657</f>
        <v>298.21710000000002</v>
      </c>
      <c r="C15" s="37">
        <f t="shared" si="0"/>
        <v>3.3532617680206802E-3</v>
      </c>
      <c r="D15" s="55">
        <v>3.0149E-3</v>
      </c>
      <c r="E15" s="37">
        <f t="shared" si="1"/>
        <v>1.7879252558727848E-8</v>
      </c>
      <c r="F15" s="37">
        <f t="shared" si="2"/>
        <v>-17.839624871277962</v>
      </c>
    </row>
    <row r="16" spans="1:8" x14ac:dyDescent="0.3">
      <c r="A16" s="53">
        <v>1308</v>
      </c>
      <c r="B16" s="54">
        <f>273.16+'[1]Measured values'!H658</f>
        <v>298.22480000000002</v>
      </c>
      <c r="C16" s="37">
        <f t="shared" si="0"/>
        <v>3.3531751886496357E-3</v>
      </c>
      <c r="D16" s="55">
        <v>3.4051300000000001E-3</v>
      </c>
      <c r="E16" s="37">
        <f t="shared" si="1"/>
        <v>2.0243540789215879E-8</v>
      </c>
      <c r="F16" s="37">
        <f t="shared" si="2"/>
        <v>-17.715430067648747</v>
      </c>
    </row>
    <row r="17" spans="1:6" x14ac:dyDescent="0.3">
      <c r="A17" s="53">
        <v>1310</v>
      </c>
      <c r="B17" s="54">
        <f>273.16+'[1]Measured values'!H659</f>
        <v>298.23180000000002</v>
      </c>
      <c r="C17" s="37">
        <f t="shared" si="0"/>
        <v>3.3530964840100884E-3</v>
      </c>
      <c r="D17" s="55">
        <v>3.7519300000000001E-3</v>
      </c>
      <c r="E17" s="37">
        <f t="shared" si="1"/>
        <v>2.2355701068867166E-8</v>
      </c>
      <c r="F17" s="37">
        <f t="shared" si="2"/>
        <v>-17.616184467033477</v>
      </c>
    </row>
    <row r="18" spans="1:6" x14ac:dyDescent="0.3">
      <c r="A18" s="53">
        <v>1312</v>
      </c>
      <c r="B18" s="54">
        <f>273.16+'[1]Measured values'!H660</f>
        <v>298.23920000000004</v>
      </c>
      <c r="C18" s="37">
        <f t="shared" si="0"/>
        <v>3.3530132859798437E-3</v>
      </c>
      <c r="D18" s="55">
        <v>4.0461400000000002E-3</v>
      </c>
      <c r="E18" s="37">
        <f t="shared" si="1"/>
        <v>2.4166496797460932E-8</v>
      </c>
      <c r="F18" s="37">
        <f t="shared" si="2"/>
        <v>-17.538298592849177</v>
      </c>
    </row>
    <row r="19" spans="1:6" x14ac:dyDescent="0.3">
      <c r="A19" s="53">
        <v>1314</v>
      </c>
      <c r="B19" s="54">
        <f>273.16+'[1]Measured values'!H661</f>
        <v>298.24650000000003</v>
      </c>
      <c r="C19" s="37">
        <f t="shared" si="0"/>
        <v>3.3529312162925633E-3</v>
      </c>
      <c r="D19" s="55">
        <v>4.2746199999999998E-3</v>
      </c>
      <c r="E19" s="37">
        <f t="shared" si="1"/>
        <v>2.5591627965125753E-8</v>
      </c>
      <c r="F19" s="37">
        <f t="shared" si="2"/>
        <v>-17.481000571559996</v>
      </c>
    </row>
    <row r="20" spans="1:6" x14ac:dyDescent="0.3">
      <c r="A20" s="53">
        <v>1316</v>
      </c>
      <c r="B20" s="54">
        <f>273.16+'[1]Measured values'!H662</f>
        <v>298.2543</v>
      </c>
      <c r="C20" s="37">
        <f t="shared" si="0"/>
        <v>3.352843529833434E-3</v>
      </c>
      <c r="D20" s="55">
        <v>4.3496899999999998E-3</v>
      </c>
      <c r="E20" s="37">
        <f t="shared" si="1"/>
        <v>2.6107144323504501E-8</v>
      </c>
      <c r="F20" s="37">
        <f t="shared" si="2"/>
        <v>-17.461056831204772</v>
      </c>
    </row>
    <row r="21" spans="1:6" x14ac:dyDescent="0.3">
      <c r="A21" s="53">
        <v>1318</v>
      </c>
      <c r="B21" s="54">
        <f>273.16+'[1]Measured values'!H663</f>
        <v>298.26140000000004</v>
      </c>
      <c r="C21" s="37">
        <f t="shared" si="0"/>
        <v>3.3527637166592792E-3</v>
      </c>
      <c r="D21" s="55">
        <v>4.2974700000000003E-3</v>
      </c>
      <c r="E21" s="37">
        <f t="shared" si="1"/>
        <v>2.585343276391448E-8</v>
      </c>
      <c r="F21" s="37">
        <f t="shared" si="2"/>
        <v>-17.470822449299252</v>
      </c>
    </row>
    <row r="22" spans="1:6" x14ac:dyDescent="0.3">
      <c r="A22" s="53">
        <v>1320</v>
      </c>
      <c r="B22" s="54">
        <f>273.16+'[1]Measured values'!H664</f>
        <v>298.2688</v>
      </c>
      <c r="C22" s="37">
        <f t="shared" si="0"/>
        <v>3.3526805351414561E-3</v>
      </c>
      <c r="D22" s="55">
        <v>4.1927099999999997E-3</v>
      </c>
      <c r="E22" s="37">
        <f t="shared" si="1"/>
        <v>2.5284209422132909E-8</v>
      </c>
      <c r="F22" s="37">
        <f t="shared" si="2"/>
        <v>-17.493085769577871</v>
      </c>
    </row>
    <row r="23" spans="1:6" x14ac:dyDescent="0.3">
      <c r="A23" s="53">
        <v>1322</v>
      </c>
      <c r="B23" s="54">
        <f>273.16+'[1]Measured values'!H665</f>
        <v>298.27670000000001</v>
      </c>
      <c r="C23" s="37">
        <f t="shared" si="0"/>
        <v>3.3525917378058696E-3</v>
      </c>
      <c r="D23" s="55">
        <v>4.0838799999999998E-3</v>
      </c>
      <c r="E23" s="37">
        <f t="shared" si="1"/>
        <v>2.4691665983018141E-8</v>
      </c>
      <c r="F23" s="37">
        <f t="shared" si="2"/>
        <v>-17.516800059842311</v>
      </c>
    </row>
    <row r="24" spans="1:6" x14ac:dyDescent="0.3">
      <c r="A24" s="53">
        <v>1324</v>
      </c>
      <c r="B24" s="54">
        <f>273.16+'[1]Measured values'!H666</f>
        <v>298.28410000000002</v>
      </c>
      <c r="C24" s="37">
        <f t="shared" si="0"/>
        <v>3.3525085648212559E-3</v>
      </c>
      <c r="D24" s="55">
        <v>3.9852000000000004E-3</v>
      </c>
      <c r="E24" s="37">
        <f t="shared" si="1"/>
        <v>2.415360509666863E-8</v>
      </c>
      <c r="F24" s="37">
        <f t="shared" si="2"/>
        <v>-17.538832188623726</v>
      </c>
    </row>
    <row r="25" spans="1:6" x14ac:dyDescent="0.3">
      <c r="A25" s="53">
        <v>1326</v>
      </c>
      <c r="B25" s="54">
        <f>273.16+'[1]Measured values'!H667</f>
        <v>298.29180000000002</v>
      </c>
      <c r="C25" s="37">
        <f t="shared" si="0"/>
        <v>3.3524220243399245E-3</v>
      </c>
      <c r="D25" s="55">
        <v>3.8998800000000001E-3</v>
      </c>
      <c r="E25" s="37">
        <f t="shared" si="1"/>
        <v>2.3696431690980786E-8</v>
      </c>
      <c r="F25" s="37">
        <f t="shared" si="2"/>
        <v>-17.557941361702849</v>
      </c>
    </row>
    <row r="26" spans="1:6" x14ac:dyDescent="0.3">
      <c r="A26" s="53">
        <v>1328</v>
      </c>
      <c r="B26" s="54">
        <f>273.16+'[1]Measured values'!H668</f>
        <v>298.29900000000004</v>
      </c>
      <c r="C26" s="37">
        <f t="shared" si="0"/>
        <v>3.3523411074123611E-3</v>
      </c>
      <c r="D26" s="55">
        <v>3.8377200000000002E-3</v>
      </c>
      <c r="E26" s="37">
        <f t="shared" si="1"/>
        <v>2.3374156673882917E-8</v>
      </c>
      <c r="F26" s="37">
        <f t="shared" si="2"/>
        <v>-17.571634840545148</v>
      </c>
    </row>
    <row r="27" spans="1:6" x14ac:dyDescent="0.3">
      <c r="A27" s="53">
        <v>1330</v>
      </c>
      <c r="B27" s="54">
        <f>273.16+'[1]Measured values'!H669</f>
        <v>298.30630000000002</v>
      </c>
      <c r="C27" s="37">
        <f t="shared" si="0"/>
        <v>3.3522590706263995E-3</v>
      </c>
      <c r="D27" s="55">
        <v>3.7919999999999998E-3</v>
      </c>
      <c r="E27" s="37">
        <f t="shared" si="1"/>
        <v>2.3151479747820518E-8</v>
      </c>
      <c r="F27" s="37">
        <f t="shared" si="2"/>
        <v>-17.581207138464716</v>
      </c>
    </row>
    <row r="28" spans="1:6" x14ac:dyDescent="0.3">
      <c r="A28" s="53">
        <v>1332</v>
      </c>
      <c r="B28" s="54">
        <f>273.16+'[1]Measured values'!H670</f>
        <v>298.31290000000001</v>
      </c>
      <c r="C28" s="37">
        <f t="shared" si="0"/>
        <v>3.3521849038375476E-3</v>
      </c>
      <c r="D28" s="55">
        <v>3.7591399999999998E-3</v>
      </c>
      <c r="E28" s="37">
        <f t="shared" si="1"/>
        <v>2.3001088067230858E-8</v>
      </c>
      <c r="F28" s="37">
        <f t="shared" si="2"/>
        <v>-17.587724314865309</v>
      </c>
    </row>
    <row r="29" spans="1:6" x14ac:dyDescent="0.3">
      <c r="A29" s="53">
        <v>1334</v>
      </c>
      <c r="B29" s="54">
        <f>273.16+'[1]Measured values'!H671</f>
        <v>298.32000000000005</v>
      </c>
      <c r="C29" s="37">
        <f t="shared" si="0"/>
        <v>3.3521051220166257E-3</v>
      </c>
      <c r="D29" s="55">
        <v>3.7272400000000002E-3</v>
      </c>
      <c r="E29" s="37">
        <f t="shared" si="1"/>
        <v>2.2859721084044169E-8</v>
      </c>
      <c r="F29" s="37">
        <f t="shared" si="2"/>
        <v>-17.593889379702116</v>
      </c>
    </row>
    <row r="30" spans="1:6" x14ac:dyDescent="0.3">
      <c r="A30" s="53">
        <v>1336</v>
      </c>
      <c r="B30" s="54">
        <f>273.16+'[1]Measured values'!H672</f>
        <v>298.32640000000004</v>
      </c>
      <c r="C30" s="37">
        <f t="shared" si="0"/>
        <v>3.3520332092634103E-3</v>
      </c>
      <c r="D30" s="55">
        <v>3.7073700000000002E-3</v>
      </c>
      <c r="E30" s="37">
        <f t="shared" si="1"/>
        <v>2.2786326627930608E-8</v>
      </c>
      <c r="F30" s="37">
        <f t="shared" si="2"/>
        <v>-17.597105190184855</v>
      </c>
    </row>
    <row r="31" spans="1:6" x14ac:dyDescent="0.3">
      <c r="A31" s="53">
        <v>1338</v>
      </c>
      <c r="B31" s="54">
        <f>273.16+'[1]Measured values'!H673</f>
        <v>298.33280000000002</v>
      </c>
      <c r="C31" s="37">
        <f t="shared" si="0"/>
        <v>3.3519612995956192E-3</v>
      </c>
      <c r="D31" s="55">
        <v>3.6846100000000001E-3</v>
      </c>
      <c r="E31" s="37">
        <f t="shared" si="1"/>
        <v>2.2694817279108709E-8</v>
      </c>
      <c r="F31" s="37">
        <f t="shared" si="2"/>
        <v>-17.601129252222247</v>
      </c>
    </row>
    <row r="32" spans="1:6" x14ac:dyDescent="0.3">
      <c r="A32" s="53">
        <v>1340</v>
      </c>
      <c r="B32" s="54">
        <f>273.16+'[1]Measured values'!H674</f>
        <v>298.33930000000004</v>
      </c>
      <c r="C32" s="37">
        <f t="shared" si="0"/>
        <v>3.3518882694971793E-3</v>
      </c>
      <c r="D32" s="55">
        <v>3.6568E-3</v>
      </c>
      <c r="E32" s="37">
        <f t="shared" si="1"/>
        <v>2.257249906186266E-8</v>
      </c>
      <c r="F32" s="37">
        <f t="shared" si="2"/>
        <v>-17.606533527307988</v>
      </c>
    </row>
    <row r="33" spans="1:6" x14ac:dyDescent="0.3">
      <c r="A33" s="53">
        <v>1342</v>
      </c>
      <c r="B33" s="54">
        <f>273.16+'[1]Measured values'!H675</f>
        <v>298.34530000000001</v>
      </c>
      <c r="C33" s="37">
        <f t="shared" si="0"/>
        <v>3.3518208599230487E-3</v>
      </c>
      <c r="D33" s="55">
        <v>3.6250700000000002E-3</v>
      </c>
      <c r="E33" s="37">
        <f t="shared" si="1"/>
        <v>2.2421638853661974E-8</v>
      </c>
      <c r="F33" s="37">
        <f t="shared" si="2"/>
        <v>-17.613239324129935</v>
      </c>
    </row>
    <row r="34" spans="1:6" x14ac:dyDescent="0.3">
      <c r="A34" s="53">
        <v>1344</v>
      </c>
      <c r="B34" s="54">
        <f>273.16+'[1]Measured values'!H676</f>
        <v>298.35180000000003</v>
      </c>
      <c r="C34" s="37">
        <f t="shared" si="0"/>
        <v>3.3517478359440093E-3</v>
      </c>
      <c r="D34" s="55">
        <v>3.5872399999999998E-3</v>
      </c>
      <c r="E34" s="37">
        <f t="shared" si="1"/>
        <v>2.2236098419445537E-8</v>
      </c>
      <c r="F34" s="37">
        <f t="shared" si="2"/>
        <v>-17.621548813734137</v>
      </c>
    </row>
    <row r="35" spans="1:6" x14ac:dyDescent="0.3">
      <c r="A35" s="53">
        <v>1346</v>
      </c>
      <c r="B35" s="54">
        <f>273.16+'[1]Measured values'!H677</f>
        <v>298.35820000000001</v>
      </c>
      <c r="C35" s="37">
        <f t="shared" si="0"/>
        <v>3.3516759385195378E-3</v>
      </c>
      <c r="D35" s="55">
        <v>3.5426799999999999E-3</v>
      </c>
      <c r="E35" s="37">
        <f t="shared" si="1"/>
        <v>2.2007196087881699E-8</v>
      </c>
      <c r="F35" s="37">
        <f t="shared" si="2"/>
        <v>-17.631896342168258</v>
      </c>
    </row>
    <row r="36" spans="1:6" x14ac:dyDescent="0.3">
      <c r="A36" s="53">
        <v>1348</v>
      </c>
      <c r="B36" s="54">
        <f>273.16+'[1]Measured values'!H678</f>
        <v>298.36420000000004</v>
      </c>
      <c r="C36" s="37">
        <f t="shared" si="0"/>
        <v>3.351608537485395E-3</v>
      </c>
      <c r="D36" s="55">
        <v>3.4963199999999998E-3</v>
      </c>
      <c r="E36" s="37">
        <f t="shared" si="1"/>
        <v>2.1763162154866792E-8</v>
      </c>
      <c r="F36" s="37">
        <f t="shared" si="2"/>
        <v>-17.643047105899502</v>
      </c>
    </row>
    <row r="37" spans="1:6" x14ac:dyDescent="0.3">
      <c r="A37" s="53">
        <v>1350</v>
      </c>
      <c r="B37" s="54">
        <f>273.16+'[1]Measured values'!H679</f>
        <v>298.37010000000004</v>
      </c>
      <c r="C37" s="37">
        <f t="shared" si="0"/>
        <v>3.3515422624451978E-3</v>
      </c>
      <c r="D37" s="55">
        <v>3.4432899999999999E-3</v>
      </c>
      <c r="E37" s="37">
        <f t="shared" si="1"/>
        <v>2.1475809768282943E-8</v>
      </c>
      <c r="F37" s="37">
        <f t="shared" si="2"/>
        <v>-17.656338662300019</v>
      </c>
    </row>
    <row r="38" spans="1:6" x14ac:dyDescent="0.3">
      <c r="A38" s="53">
        <v>1352</v>
      </c>
      <c r="B38" s="54">
        <f>273.16+'[1]Measured values'!H680</f>
        <v>298.37650000000002</v>
      </c>
      <c r="C38" s="37">
        <f t="shared" si="0"/>
        <v>3.3514703738397626E-3</v>
      </c>
      <c r="D38" s="55">
        <v>3.3897699999999998E-3</v>
      </c>
      <c r="E38" s="37">
        <f t="shared" si="1"/>
        <v>2.1187833733950132E-8</v>
      </c>
      <c r="F38" s="37">
        <f t="shared" si="2"/>
        <v>-17.669838700474923</v>
      </c>
    </row>
    <row r="39" spans="1:6" x14ac:dyDescent="0.3">
      <c r="A39" s="53">
        <v>1354</v>
      </c>
      <c r="B39" s="54">
        <f>273.16+'[1]Measured values'!H681</f>
        <v>298.38280000000003</v>
      </c>
      <c r="C39" s="37">
        <f t="shared" si="0"/>
        <v>3.3513996115057568E-3</v>
      </c>
      <c r="D39" s="55">
        <v>3.3352799999999999E-3</v>
      </c>
      <c r="E39" s="37">
        <f t="shared" si="1"/>
        <v>2.089182051012081E-8</v>
      </c>
      <c r="F39" s="37">
        <f t="shared" si="2"/>
        <v>-17.683908117730304</v>
      </c>
    </row>
    <row r="40" spans="1:6" x14ac:dyDescent="0.3">
      <c r="A40" s="53">
        <v>1356</v>
      </c>
      <c r="B40" s="54">
        <f>273.16+'[1]Measured values'!H682</f>
        <v>298.3888</v>
      </c>
      <c r="C40" s="37">
        <f t="shared" si="0"/>
        <v>3.3513322215847244E-3</v>
      </c>
      <c r="D40" s="55">
        <v>3.2830400000000001E-3</v>
      </c>
      <c r="E40" s="37">
        <f t="shared" si="1"/>
        <v>2.0606559205651049E-8</v>
      </c>
      <c r="F40" s="37">
        <f t="shared" si="2"/>
        <v>-17.697656403790646</v>
      </c>
    </row>
    <row r="41" spans="1:6" x14ac:dyDescent="0.3">
      <c r="A41" s="53">
        <v>1358</v>
      </c>
      <c r="B41" s="54">
        <f>273.16+'[1]Measured values'!H683</f>
        <v>298.39460000000003</v>
      </c>
      <c r="C41" s="37">
        <f t="shared" si="0"/>
        <v>3.3512670805704928E-3</v>
      </c>
      <c r="D41" s="55">
        <v>3.2367699999999999E-3</v>
      </c>
      <c r="E41" s="37">
        <f t="shared" si="1"/>
        <v>2.0356291589697168E-8</v>
      </c>
      <c r="F41" s="37">
        <f t="shared" si="2"/>
        <v>-17.709875803813816</v>
      </c>
    </row>
    <row r="42" spans="1:6" x14ac:dyDescent="0.3">
      <c r="A42" s="53">
        <v>1360</v>
      </c>
      <c r="B42" s="54">
        <f>273.16+'[1]Measured values'!H684</f>
        <v>298.40050000000002</v>
      </c>
      <c r="C42" s="37">
        <f t="shared" si="0"/>
        <v>3.3512008190334799E-3</v>
      </c>
      <c r="D42" s="55">
        <v>3.1926799999999998E-3</v>
      </c>
      <c r="E42" s="37">
        <f t="shared" si="1"/>
        <v>2.0119456438296546E-8</v>
      </c>
      <c r="F42" s="37">
        <f t="shared" si="2"/>
        <v>-17.721578508069047</v>
      </c>
    </row>
    <row r="43" spans="1:6" x14ac:dyDescent="0.3">
      <c r="A43" s="53">
        <v>1362</v>
      </c>
      <c r="B43" s="54">
        <f>273.16+'[1]Measured values'!H685</f>
        <v>298.40650000000005</v>
      </c>
      <c r="C43" s="37">
        <f t="shared" si="0"/>
        <v>3.3511334371067649E-3</v>
      </c>
      <c r="D43" s="55">
        <v>3.1547200000000002E-3</v>
      </c>
      <c r="E43" s="37">
        <f t="shared" si="1"/>
        <v>1.9921053773944867E-8</v>
      </c>
      <c r="F43" s="37">
        <f t="shared" si="2"/>
        <v>-17.731488685890692</v>
      </c>
    </row>
    <row r="44" spans="1:6" x14ac:dyDescent="0.3">
      <c r="A44" s="53">
        <v>1364</v>
      </c>
      <c r="B44" s="54">
        <f>273.16+'[1]Measured values'!H686</f>
        <v>298.41270000000003</v>
      </c>
      <c r="C44" s="37">
        <f t="shared" si="0"/>
        <v>3.3510638119624262E-3</v>
      </c>
      <c r="D44" s="55">
        <v>3.1227400000000002E-3</v>
      </c>
      <c r="E44" s="37">
        <f t="shared" si="1"/>
        <v>1.9761028692252257E-8</v>
      </c>
      <c r="F44" s="37">
        <f t="shared" si="2"/>
        <v>-17.739554086657222</v>
      </c>
    </row>
    <row r="45" spans="1:6" x14ac:dyDescent="0.3">
      <c r="A45" s="53">
        <v>1366</v>
      </c>
      <c r="B45" s="54">
        <f>273.16+'[1]Measured values'!H687</f>
        <v>298.41900000000004</v>
      </c>
      <c r="C45" s="37">
        <f t="shared" si="0"/>
        <v>3.3509930667953445E-3</v>
      </c>
      <c r="D45" s="55">
        <v>3.0999500000000002E-3</v>
      </c>
      <c r="E45" s="37">
        <f t="shared" si="1"/>
        <v>1.9659275809625007E-8</v>
      </c>
      <c r="F45" s="37">
        <f t="shared" si="2"/>
        <v>-17.744716558631936</v>
      </c>
    </row>
    <row r="46" spans="1:6" x14ac:dyDescent="0.3">
      <c r="A46" s="53">
        <v>1368</v>
      </c>
      <c r="B46" s="54">
        <f>273.16+'[1]Measured values'!H688</f>
        <v>298.42520000000002</v>
      </c>
      <c r="C46" s="37">
        <f t="shared" si="0"/>
        <v>3.3509234474836573E-3</v>
      </c>
      <c r="D46" s="55">
        <v>3.0811200000000001E-3</v>
      </c>
      <c r="E46" s="37">
        <f t="shared" si="1"/>
        <v>1.9581574523553701E-8</v>
      </c>
      <c r="F46" s="37">
        <f t="shared" si="2"/>
        <v>-17.748676788186767</v>
      </c>
    </row>
    <row r="47" spans="1:6" x14ac:dyDescent="0.3">
      <c r="A47" s="53">
        <v>1370</v>
      </c>
      <c r="B47" s="54">
        <f>273.16+'[1]Measured values'!H689</f>
        <v>298.43130000000002</v>
      </c>
      <c r="C47" s="37">
        <f t="shared" si="0"/>
        <v>3.3508549538872091E-3</v>
      </c>
      <c r="D47" s="55">
        <v>3.0712999999999999E-3</v>
      </c>
      <c r="E47" s="37">
        <f t="shared" si="1"/>
        <v>1.9560249316649355E-8</v>
      </c>
      <c r="F47" s="37">
        <f t="shared" si="2"/>
        <v>-17.749766426171007</v>
      </c>
    </row>
    <row r="48" spans="1:6" x14ac:dyDescent="0.3">
      <c r="A48" s="53">
        <v>1372</v>
      </c>
      <c r="B48" s="54">
        <f>273.16+'[1]Measured values'!H690</f>
        <v>298.43730000000005</v>
      </c>
      <c r="C48" s="37">
        <f t="shared" si="0"/>
        <v>3.3507875858681197E-3</v>
      </c>
      <c r="D48" s="55">
        <v>3.0628500000000002E-3</v>
      </c>
      <c r="E48" s="37">
        <f t="shared" si="1"/>
        <v>1.9546901194082682E-8</v>
      </c>
      <c r="F48" s="37">
        <f t="shared" si="2"/>
        <v>-17.750449069775087</v>
      </c>
    </row>
    <row r="49" spans="1:6" x14ac:dyDescent="0.3">
      <c r="A49" s="53">
        <v>1374</v>
      </c>
      <c r="B49" s="54">
        <f>273.16+'[1]Measured values'!H691</f>
        <v>298.44330000000002</v>
      </c>
      <c r="C49" s="37">
        <f t="shared" si="0"/>
        <v>3.3507202205578074E-3</v>
      </c>
      <c r="D49" s="55">
        <v>3.0558899999999999E-3</v>
      </c>
      <c r="E49" s="37">
        <f t="shared" si="1"/>
        <v>1.9543025811680303E-8</v>
      </c>
      <c r="F49" s="37">
        <f t="shared" si="2"/>
        <v>-17.750647350135882</v>
      </c>
    </row>
    <row r="50" spans="1:6" x14ac:dyDescent="0.3">
      <c r="A50" s="53">
        <v>1376</v>
      </c>
      <c r="B50" s="54">
        <f>273.16+'[1]Measured values'!H692</f>
        <v>298.44940000000003</v>
      </c>
      <c r="C50" s="37">
        <f t="shared" si="0"/>
        <v>3.3506517352690267E-3</v>
      </c>
      <c r="D50" s="55">
        <v>3.0512400000000002E-3</v>
      </c>
      <c r="E50" s="37">
        <f t="shared" si="1"/>
        <v>1.9554616274735582E-8</v>
      </c>
      <c r="F50" s="37">
        <f t="shared" si="2"/>
        <v>-17.750054451803589</v>
      </c>
    </row>
    <row r="51" spans="1:6" x14ac:dyDescent="0.3">
      <c r="A51" s="53">
        <v>1378</v>
      </c>
      <c r="B51" s="54">
        <f>273.16+'[1]Measured values'!H693</f>
        <v>298.45580000000001</v>
      </c>
      <c r="C51" s="37">
        <f t="shared" si="0"/>
        <v>3.3505798848606728E-3</v>
      </c>
      <c r="D51" s="55">
        <v>3.0448099999999998E-3</v>
      </c>
      <c r="E51" s="37">
        <f t="shared" si="1"/>
        <v>1.9556864876014531E-8</v>
      </c>
      <c r="F51" s="37">
        <f t="shared" si="2"/>
        <v>-17.749939467598683</v>
      </c>
    </row>
    <row r="52" spans="1:6" x14ac:dyDescent="0.3">
      <c r="A52" s="53">
        <v>1380</v>
      </c>
      <c r="B52" s="54">
        <f>273.16+'[1]Measured values'!H694</f>
        <v>298.46080000000001</v>
      </c>
      <c r="C52" s="37">
        <f t="shared" si="0"/>
        <v>3.3505237538732054E-3</v>
      </c>
      <c r="D52" s="55">
        <v>3.0450099999999999E-3</v>
      </c>
      <c r="E52" s="37">
        <f t="shared" si="1"/>
        <v>1.9592236790344348E-8</v>
      </c>
      <c r="F52" s="37">
        <f t="shared" si="2"/>
        <v>-17.748132431296472</v>
      </c>
    </row>
    <row r="53" spans="1:6" x14ac:dyDescent="0.3">
      <c r="A53" s="53">
        <v>1382</v>
      </c>
      <c r="B53" s="54">
        <f>273.16+'[1]Measured values'!H695</f>
        <v>298.46690000000001</v>
      </c>
      <c r="C53" s="37">
        <f t="shared" si="0"/>
        <v>3.3504552766152628E-3</v>
      </c>
      <c r="D53" s="55">
        <v>3.03798E-3</v>
      </c>
      <c r="E53" s="37">
        <f t="shared" si="1"/>
        <v>1.9588655093439953E-8</v>
      </c>
      <c r="F53" s="37">
        <f t="shared" si="2"/>
        <v>-17.748315260055193</v>
      </c>
    </row>
    <row r="54" spans="1:6" x14ac:dyDescent="0.3">
      <c r="A54" s="53">
        <v>1384</v>
      </c>
      <c r="B54" s="54">
        <f>273.16+'[1]Measured values'!H696</f>
        <v>298.47250000000003</v>
      </c>
      <c r="C54" s="37">
        <f t="shared" si="0"/>
        <v>3.350392414711573E-3</v>
      </c>
      <c r="D54" s="55">
        <v>3.0310599999999999E-3</v>
      </c>
      <c r="E54" s="37">
        <f t="shared" si="1"/>
        <v>1.9582340849688255E-8</v>
      </c>
      <c r="F54" s="37">
        <f t="shared" si="2"/>
        <v>-17.748637653890448</v>
      </c>
    </row>
    <row r="55" spans="1:6" x14ac:dyDescent="0.3">
      <c r="A55" s="53">
        <v>1386</v>
      </c>
      <c r="B55" s="54">
        <f>273.16+'[1]Measured values'!H697</f>
        <v>298.47860000000003</v>
      </c>
      <c r="C55" s="37">
        <f t="shared" si="0"/>
        <v>3.3503239428220311E-3</v>
      </c>
      <c r="D55" s="55">
        <v>3.0179899999999999E-3</v>
      </c>
      <c r="E55" s="37">
        <f t="shared" si="1"/>
        <v>1.9539616797253196E-8</v>
      </c>
      <c r="F55" s="37">
        <f t="shared" si="2"/>
        <v>-17.750821801718896</v>
      </c>
    </row>
    <row r="56" spans="1:6" x14ac:dyDescent="0.3">
      <c r="A56" s="53">
        <v>1388</v>
      </c>
      <c r="B56" s="54">
        <f>273.16+'[1]Measured values'!H698</f>
        <v>298.48380000000003</v>
      </c>
      <c r="C56" s="37">
        <f t="shared" si="0"/>
        <v>3.3502655755521735E-3</v>
      </c>
      <c r="D56" s="55">
        <v>3.0097399999999999E-3</v>
      </c>
      <c r="E56" s="37">
        <f t="shared" si="1"/>
        <v>1.9521806962630563E-8</v>
      </c>
      <c r="F56" s="37">
        <f t="shared" si="2"/>
        <v>-17.75173369043889</v>
      </c>
    </row>
    <row r="57" spans="1:6" x14ac:dyDescent="0.3">
      <c r="A57" s="53">
        <v>1390</v>
      </c>
      <c r="B57" s="54">
        <f>273.16+'[1]Measured values'!H699</f>
        <v>298.48940000000005</v>
      </c>
      <c r="C57" s="37">
        <f t="shared" si="0"/>
        <v>3.3502027207666331E-3</v>
      </c>
      <c r="D57" s="55">
        <v>2.9962399999999998E-3</v>
      </c>
      <c r="E57" s="37">
        <f t="shared" si="1"/>
        <v>1.9472558318756699E-8</v>
      </c>
      <c r="F57" s="37">
        <f t="shared" si="2"/>
        <v>-17.754259628209841</v>
      </c>
    </row>
    <row r="58" spans="1:6" x14ac:dyDescent="0.3">
      <c r="A58" s="53">
        <v>1392</v>
      </c>
      <c r="B58" s="54">
        <f>273.16+'[1]Measured values'!H700</f>
        <v>298.49490000000003</v>
      </c>
      <c r="C58" s="37">
        <f t="shared" si="0"/>
        <v>3.3501409906835926E-3</v>
      </c>
      <c r="D58" s="55">
        <v>2.9810399999999999E-3</v>
      </c>
      <c r="E58" s="37">
        <f t="shared" si="1"/>
        <v>1.9411359712601413E-8</v>
      </c>
      <c r="F58" s="37">
        <f t="shared" si="2"/>
        <v>-17.757407390049973</v>
      </c>
    </row>
    <row r="59" spans="1:6" x14ac:dyDescent="0.3">
      <c r="A59" s="53">
        <v>1394</v>
      </c>
      <c r="B59" s="54">
        <f>273.16+'[1]Measured values'!H701</f>
        <v>298.5009</v>
      </c>
      <c r="C59" s="37">
        <f t="shared" si="0"/>
        <v>3.3500736513692253E-3</v>
      </c>
      <c r="D59" s="55">
        <v>2.9601499999999999E-3</v>
      </c>
      <c r="E59" s="37">
        <f t="shared" si="1"/>
        <v>1.9316212931715252E-8</v>
      </c>
      <c r="F59" s="37">
        <f t="shared" si="2"/>
        <v>-17.762321045403244</v>
      </c>
    </row>
    <row r="60" spans="1:6" x14ac:dyDescent="0.3">
      <c r="A60" s="53">
        <v>1396</v>
      </c>
      <c r="B60" s="54">
        <f>273.16+'[1]Measured values'!H702</f>
        <v>298.50650000000002</v>
      </c>
      <c r="C60" s="37">
        <f t="shared" si="0"/>
        <v>3.3500108037848421E-3</v>
      </c>
      <c r="D60" s="55">
        <v>2.9399399999999998E-3</v>
      </c>
      <c r="E60" s="37">
        <f t="shared" si="1"/>
        <v>1.9222384196355924E-8</v>
      </c>
      <c r="F60" s="37">
        <f t="shared" si="2"/>
        <v>-17.767190393420336</v>
      </c>
    </row>
    <row r="61" spans="1:6" x14ac:dyDescent="0.3">
      <c r="A61" s="53">
        <v>1398</v>
      </c>
      <c r="B61" s="54">
        <f>273.16+'[1]Measured values'!H703</f>
        <v>298.51220000000001</v>
      </c>
      <c r="C61" s="37">
        <f t="shared" si="0"/>
        <v>3.3499468363437073E-3</v>
      </c>
      <c r="D61" s="55">
        <v>2.9185299999999999E-3</v>
      </c>
      <c r="E61" s="37">
        <f t="shared" si="1"/>
        <v>1.9120998920371547E-8</v>
      </c>
      <c r="F61" s="37">
        <f t="shared" si="2"/>
        <v>-17.772478685898559</v>
      </c>
    </row>
    <row r="62" spans="1:6" x14ac:dyDescent="0.3">
      <c r="A62" s="53">
        <v>1400</v>
      </c>
      <c r="B62" s="54">
        <f>273.16+'[1]Measured values'!H704</f>
        <v>298.51760000000002</v>
      </c>
      <c r="C62" s="37">
        <f t="shared" si="0"/>
        <v>3.3498862378633621E-3</v>
      </c>
      <c r="D62" s="55">
        <v>2.8985E-3</v>
      </c>
      <c r="E62" s="37">
        <f t="shared" si="1"/>
        <v>1.9026231886903938E-8</v>
      </c>
      <c r="F62" s="37">
        <f t="shared" si="2"/>
        <v>-17.777447184340698</v>
      </c>
    </row>
    <row r="63" spans="1:6" x14ac:dyDescent="0.3">
      <c r="A63" s="53">
        <v>1402</v>
      </c>
      <c r="B63" s="54">
        <f>273.16+'[1]Measured values'!H705</f>
        <v>298.52300000000002</v>
      </c>
      <c r="C63" s="37">
        <f t="shared" si="0"/>
        <v>3.3498256415753556E-3</v>
      </c>
      <c r="D63" s="55">
        <v>2.8788099999999999E-3</v>
      </c>
      <c r="E63" s="37">
        <f t="shared" si="1"/>
        <v>1.8933335857580134E-8</v>
      </c>
      <c r="F63" s="37">
        <f t="shared" si="2"/>
        <v>-17.78234166656453</v>
      </c>
    </row>
    <row r="64" spans="1:6" x14ac:dyDescent="0.3">
      <c r="A64" s="53">
        <v>1404</v>
      </c>
      <c r="B64" s="54">
        <f>273.16+'[1]Measured values'!H706</f>
        <v>298.52890000000002</v>
      </c>
      <c r="C64" s="37">
        <f t="shared" si="0"/>
        <v>3.3497594370260298E-3</v>
      </c>
      <c r="D64" s="55">
        <v>2.8601999999999998E-3</v>
      </c>
      <c r="E64" s="37">
        <f t="shared" si="1"/>
        <v>1.8850561958589939E-8</v>
      </c>
      <c r="F64" s="37">
        <f t="shared" si="2"/>
        <v>-17.786723111369977</v>
      </c>
    </row>
    <row r="65" spans="1:6" x14ac:dyDescent="0.3">
      <c r="A65" s="53">
        <v>1406</v>
      </c>
      <c r="B65" s="54">
        <f>273.16+'[1]Measured values'!H707</f>
        <v>298.53470000000004</v>
      </c>
      <c r="C65" s="37">
        <f t="shared" si="0"/>
        <v>3.3496943571383825E-3</v>
      </c>
      <c r="D65" s="55">
        <v>2.8456599999999999E-3</v>
      </c>
      <c r="E65" s="37">
        <f t="shared" si="1"/>
        <v>1.8793646284768065E-8</v>
      </c>
      <c r="F65" s="37">
        <f t="shared" si="2"/>
        <v>-17.789746987809234</v>
      </c>
    </row>
    <row r="66" spans="1:6" x14ac:dyDescent="0.3">
      <c r="A66" s="53">
        <v>1408</v>
      </c>
      <c r="B66" s="54">
        <f>273.16+'[1]Measured values'!H708</f>
        <v>298.5403</v>
      </c>
      <c r="C66" s="37">
        <f t="shared" si="0"/>
        <v>3.3496315237842261E-3</v>
      </c>
      <c r="D66" s="55">
        <v>2.8352199999999998E-3</v>
      </c>
      <c r="E66" s="37">
        <f t="shared" si="1"/>
        <v>1.8762282277507843E-8</v>
      </c>
      <c r="F66" s="37">
        <f t="shared" si="2"/>
        <v>-17.79141724418432</v>
      </c>
    </row>
    <row r="67" spans="1:6" x14ac:dyDescent="0.3">
      <c r="A67" s="53">
        <v>1410</v>
      </c>
      <c r="B67" s="54">
        <f>273.16+'[1]Measured values'!H709</f>
        <v>298.54560000000004</v>
      </c>
      <c r="C67" s="37">
        <f t="shared" si="0"/>
        <v>3.3495720586737836E-3</v>
      </c>
      <c r="D67" s="55">
        <v>2.8274200000000002E-3</v>
      </c>
      <c r="E67" s="37">
        <f t="shared" si="1"/>
        <v>1.874627729633318E-8</v>
      </c>
      <c r="F67" s="37">
        <f t="shared" si="2"/>
        <v>-17.792270648438063</v>
      </c>
    </row>
    <row r="68" spans="1:6" x14ac:dyDescent="0.3">
      <c r="A68" s="53">
        <v>1412</v>
      </c>
      <c r="B68" s="54">
        <f>273.16+'[1]Measured values'!H710</f>
        <v>298.55120000000005</v>
      </c>
      <c r="C68" s="37">
        <f t="shared" si="0"/>
        <v>3.3495092299076334E-3</v>
      </c>
      <c r="D68" s="55">
        <v>2.8184899999999999E-3</v>
      </c>
      <c r="E68" s="37">
        <f t="shared" si="1"/>
        <v>1.8724725522117239E-8</v>
      </c>
      <c r="F68" s="37">
        <f t="shared" si="2"/>
        <v>-17.793420966015464</v>
      </c>
    </row>
    <row r="69" spans="1:6" x14ac:dyDescent="0.3">
      <c r="A69" s="53">
        <v>1414</v>
      </c>
      <c r="B69" s="54">
        <f>273.16+'[1]Measured values'!H711</f>
        <v>298.55670000000003</v>
      </c>
      <c r="C69" s="37">
        <f t="shared" si="0"/>
        <v>3.3494475253779262E-3</v>
      </c>
      <c r="D69" s="55">
        <v>2.81811E-3</v>
      </c>
      <c r="E69" s="37">
        <f t="shared" si="1"/>
        <v>1.8759326695796817E-8</v>
      </c>
      <c r="F69" s="37">
        <f t="shared" si="2"/>
        <v>-17.791574784428356</v>
      </c>
    </row>
    <row r="70" spans="1:6" x14ac:dyDescent="0.3">
      <c r="A70" s="53">
        <v>1416</v>
      </c>
      <c r="B70" s="54">
        <f>273.16+'[1]Measured values'!H712</f>
        <v>298.56210000000004</v>
      </c>
      <c r="C70" s="37">
        <f t="shared" si="0"/>
        <v>3.3493869449605289E-3</v>
      </c>
      <c r="D70" s="55">
        <v>2.8094000000000001E-3</v>
      </c>
      <c r="E70" s="37">
        <f t="shared" si="1"/>
        <v>1.8737827425275215E-8</v>
      </c>
      <c r="F70" s="37">
        <f t="shared" si="2"/>
        <v>-17.792721499339471</v>
      </c>
    </row>
    <row r="71" spans="1:6" x14ac:dyDescent="0.3">
      <c r="A71" s="53">
        <v>1418</v>
      </c>
      <c r="B71" s="54">
        <f>273.16+'[1]Measured values'!H713</f>
        <v>298.5677</v>
      </c>
      <c r="C71" s="37">
        <f t="shared" si="0"/>
        <v>3.3493241231385713E-3</v>
      </c>
      <c r="D71" s="55">
        <v>2.8033200000000002E-3</v>
      </c>
      <c r="E71" s="37">
        <f t="shared" si="1"/>
        <v>1.873517538571362E-8</v>
      </c>
      <c r="F71" s="37">
        <f t="shared" si="2"/>
        <v>-17.792863043350735</v>
      </c>
    </row>
    <row r="72" spans="1:6" x14ac:dyDescent="0.3">
      <c r="A72" s="53">
        <v>1420</v>
      </c>
      <c r="B72" s="54">
        <f>273.16+'[1]Measured values'!H714</f>
        <v>298.57320000000004</v>
      </c>
      <c r="C72" s="37">
        <f t="shared" si="0"/>
        <v>3.3492624254286714E-3</v>
      </c>
      <c r="D72" s="55">
        <v>2.7978199999999999E-3</v>
      </c>
      <c r="E72" s="37">
        <f t="shared" si="1"/>
        <v>1.87357166407194E-8</v>
      </c>
      <c r="F72" s="37">
        <f t="shared" si="2"/>
        <v>-17.792834153992807</v>
      </c>
    </row>
    <row r="73" spans="1:6" x14ac:dyDescent="0.3">
      <c r="A73" s="53">
        <v>1422</v>
      </c>
      <c r="B73" s="54">
        <f>273.16+'[1]Measured values'!H715</f>
        <v>298.57860000000005</v>
      </c>
      <c r="C73" s="37">
        <f t="shared" ref="C73:C136" si="3">1/B73</f>
        <v>3.349201851706719E-3</v>
      </c>
      <c r="D73" s="55">
        <v>2.7956499999999998E-3</v>
      </c>
      <c r="E73" s="37">
        <f t="shared" ref="E73:E136" si="4">(D73*($B$3-$B$4))/(($B$2*($B$3-B73)*($B$3-$B$4))+($B$1*($B$3-B73)*($B$4-B73)))</f>
        <v>1.875792193135783E-8</v>
      </c>
      <c r="F73" s="37">
        <f t="shared" ref="F73:F136" si="5">LN(E73)</f>
        <v>-17.791649670753504</v>
      </c>
    </row>
    <row r="74" spans="1:6" x14ac:dyDescent="0.3">
      <c r="A74" s="53">
        <v>1424</v>
      </c>
      <c r="B74" s="54">
        <f>273.16+'[1]Measured values'!H716</f>
        <v>298.58420000000001</v>
      </c>
      <c r="C74" s="37">
        <f t="shared" si="3"/>
        <v>3.3491390368278026E-3</v>
      </c>
      <c r="D74" s="55">
        <v>2.78838E-3</v>
      </c>
      <c r="E74" s="37">
        <f t="shared" si="4"/>
        <v>1.8747292555308414E-8</v>
      </c>
      <c r="F74" s="37">
        <f t="shared" si="5"/>
        <v>-17.792216492006467</v>
      </c>
    </row>
    <row r="75" spans="1:6" x14ac:dyDescent="0.3">
      <c r="A75" s="53">
        <v>1426</v>
      </c>
      <c r="B75" s="54">
        <f>273.16+'[1]Measured values'!H717</f>
        <v>298.58970000000005</v>
      </c>
      <c r="C75" s="37">
        <f t="shared" si="3"/>
        <v>3.3490773459365808E-3</v>
      </c>
      <c r="D75" s="55">
        <v>2.7825800000000002E-3</v>
      </c>
      <c r="E75" s="37">
        <f t="shared" si="4"/>
        <v>1.8745838777969774E-8</v>
      </c>
      <c r="F75" s="37">
        <f t="shared" si="5"/>
        <v>-17.792294041002119</v>
      </c>
    </row>
    <row r="76" spans="1:6" x14ac:dyDescent="0.3">
      <c r="A76" s="53">
        <v>1428</v>
      </c>
      <c r="B76" s="54">
        <f>273.16+'[1]Measured values'!H718</f>
        <v>298.5951</v>
      </c>
      <c r="C76" s="37">
        <f t="shared" si="3"/>
        <v>3.349016778908964E-3</v>
      </c>
      <c r="D76" s="55">
        <v>2.7737199999999999E-3</v>
      </c>
      <c r="E76" s="37">
        <f t="shared" si="4"/>
        <v>1.8723037935021463E-8</v>
      </c>
      <c r="F76" s="37">
        <f t="shared" si="5"/>
        <v>-17.793511096209691</v>
      </c>
    </row>
    <row r="77" spans="1:6" x14ac:dyDescent="0.3">
      <c r="A77" s="53">
        <v>1430</v>
      </c>
      <c r="B77" s="54">
        <f>273.16+'[1]Measured values'!H719</f>
        <v>298.6003</v>
      </c>
      <c r="C77" s="37">
        <f t="shared" si="3"/>
        <v>3.3489584571750261E-3</v>
      </c>
      <c r="D77" s="55">
        <v>2.7686899999999999E-3</v>
      </c>
      <c r="E77" s="37">
        <f t="shared" si="4"/>
        <v>1.8724678912852109E-8</v>
      </c>
      <c r="F77" s="37">
        <f t="shared" si="5"/>
        <v>-17.793423455201385</v>
      </c>
    </row>
    <row r="78" spans="1:6" x14ac:dyDescent="0.3">
      <c r="A78" s="53">
        <v>1432</v>
      </c>
      <c r="B78" s="54">
        <f>273.16+'[1]Measured values'!H720</f>
        <v>298.60600000000005</v>
      </c>
      <c r="C78" s="37">
        <f t="shared" si="3"/>
        <v>3.3488945299156741E-3</v>
      </c>
      <c r="D78" s="55">
        <v>2.7613799999999999E-3</v>
      </c>
      <c r="E78" s="37">
        <f t="shared" si="4"/>
        <v>1.8714310216950599E-8</v>
      </c>
      <c r="F78" s="37">
        <f t="shared" si="5"/>
        <v>-17.793977353498725</v>
      </c>
    </row>
    <row r="79" spans="1:6" x14ac:dyDescent="0.3">
      <c r="A79" s="53">
        <v>1434</v>
      </c>
      <c r="B79" s="54">
        <f>273.16+'[1]Measured values'!H721</f>
        <v>298.61120000000005</v>
      </c>
      <c r="C79" s="37">
        <f t="shared" si="3"/>
        <v>3.3488362124394523E-3</v>
      </c>
      <c r="D79" s="55">
        <v>2.7565699999999999E-3</v>
      </c>
      <c r="E79" s="37">
        <f t="shared" si="4"/>
        <v>1.8717433934514418E-8</v>
      </c>
      <c r="F79" s="37">
        <f t="shared" si="5"/>
        <v>-17.793810451440493</v>
      </c>
    </row>
    <row r="80" spans="1:6" x14ac:dyDescent="0.3">
      <c r="A80" s="53">
        <v>1436</v>
      </c>
      <c r="B80" s="54">
        <f>273.16+'[1]Measured values'!H722</f>
        <v>298.61700000000002</v>
      </c>
      <c r="C80" s="37">
        <f t="shared" si="3"/>
        <v>3.3487711684197482E-3</v>
      </c>
      <c r="D80" s="55">
        <v>2.7482299999999999E-3</v>
      </c>
      <c r="E80" s="37">
        <f t="shared" si="4"/>
        <v>1.8700687880580345E-8</v>
      </c>
      <c r="F80" s="37">
        <f t="shared" si="5"/>
        <v>-17.79470552870465</v>
      </c>
    </row>
    <row r="81" spans="1:6" x14ac:dyDescent="0.3">
      <c r="A81" s="53">
        <v>1438</v>
      </c>
      <c r="B81" s="54">
        <f>273.16+'[1]Measured values'!H723</f>
        <v>298.62270000000001</v>
      </c>
      <c r="C81" s="37">
        <f t="shared" si="3"/>
        <v>3.3487072483103261E-3</v>
      </c>
      <c r="D81" s="55">
        <v>2.7423199999999999E-3</v>
      </c>
      <c r="E81" s="37">
        <f t="shared" si="4"/>
        <v>1.8699749634400389E-8</v>
      </c>
      <c r="F81" s="37">
        <f t="shared" si="5"/>
        <v>-17.794755701710237</v>
      </c>
    </row>
    <row r="82" spans="1:6" x14ac:dyDescent="0.3">
      <c r="A82" s="53">
        <v>1440</v>
      </c>
      <c r="B82" s="54">
        <f>273.16+'[1]Measured values'!H724</f>
        <v>298.62810000000002</v>
      </c>
      <c r="C82" s="37">
        <f t="shared" si="3"/>
        <v>3.3486466946680503E-3</v>
      </c>
      <c r="D82" s="55">
        <v>2.74085E-3</v>
      </c>
      <c r="E82" s="37">
        <f t="shared" si="4"/>
        <v>1.8727067950697076E-8</v>
      </c>
      <c r="F82" s="37">
        <f t="shared" si="5"/>
        <v>-17.7932958756865</v>
      </c>
    </row>
    <row r="83" spans="1:6" x14ac:dyDescent="0.3">
      <c r="A83" s="53">
        <v>1442</v>
      </c>
      <c r="B83" s="54">
        <f>273.16+'[1]Measured values'!H725</f>
        <v>298.63370000000003</v>
      </c>
      <c r="C83" s="37">
        <f t="shared" si="3"/>
        <v>3.3485839006113507E-3</v>
      </c>
      <c r="D83" s="55">
        <v>2.74202E-3</v>
      </c>
      <c r="E83" s="37">
        <f t="shared" si="4"/>
        <v>1.8773961287395629E-8</v>
      </c>
      <c r="F83" s="37">
        <f t="shared" si="5"/>
        <v>-17.790794965066567</v>
      </c>
    </row>
    <row r="84" spans="1:6" x14ac:dyDescent="0.3">
      <c r="A84" s="53">
        <v>1444</v>
      </c>
      <c r="B84" s="54">
        <f>273.16+'[1]Measured values'!H726</f>
        <v>298.63920000000002</v>
      </c>
      <c r="C84" s="37">
        <f t="shared" si="3"/>
        <v>3.3485222301693814E-3</v>
      </c>
      <c r="D84" s="55">
        <v>2.74632E-3</v>
      </c>
      <c r="E84" s="37">
        <f t="shared" si="4"/>
        <v>1.8841824138357906E-8</v>
      </c>
      <c r="F84" s="37">
        <f t="shared" si="5"/>
        <v>-17.78718674985474</v>
      </c>
    </row>
    <row r="85" spans="1:6" x14ac:dyDescent="0.3">
      <c r="A85" s="53">
        <v>1446</v>
      </c>
      <c r="B85" s="54">
        <f>273.16+'[1]Measured values'!H727</f>
        <v>298.64460000000003</v>
      </c>
      <c r="C85" s="37">
        <f t="shared" si="3"/>
        <v>3.3484616832181124E-3</v>
      </c>
      <c r="D85" s="55">
        <v>2.7470300000000001E-3</v>
      </c>
      <c r="E85" s="37">
        <f t="shared" si="4"/>
        <v>1.8884580808844432E-8</v>
      </c>
      <c r="F85" s="37">
        <f t="shared" si="5"/>
        <v>-17.78492007807127</v>
      </c>
    </row>
    <row r="86" spans="1:6" x14ac:dyDescent="0.3">
      <c r="A86" s="53">
        <v>1448</v>
      </c>
      <c r="B86" s="54">
        <f>273.16+'[1]Measured values'!H728</f>
        <v>298.64960000000002</v>
      </c>
      <c r="C86" s="37">
        <f t="shared" si="3"/>
        <v>3.3484056231784672E-3</v>
      </c>
      <c r="D86" s="55">
        <v>2.74851E-3</v>
      </c>
      <c r="E86" s="37">
        <f t="shared" si="4"/>
        <v>1.8929988910812828E-8</v>
      </c>
      <c r="F86" s="37">
        <f t="shared" si="5"/>
        <v>-17.78251845752499</v>
      </c>
    </row>
    <row r="87" spans="1:6" x14ac:dyDescent="0.3">
      <c r="A87" s="53">
        <v>1450</v>
      </c>
      <c r="B87" s="54">
        <f>273.16+'[1]Measured values'!H729</f>
        <v>298.6551</v>
      </c>
      <c r="C87" s="37">
        <f t="shared" si="3"/>
        <v>3.3483439593028881E-3</v>
      </c>
      <c r="D87" s="55">
        <v>2.7448500000000001E-3</v>
      </c>
      <c r="E87" s="37">
        <f t="shared" si="4"/>
        <v>1.8943638071292792E-8</v>
      </c>
      <c r="F87" s="37">
        <f t="shared" si="5"/>
        <v>-17.781797683616681</v>
      </c>
    </row>
    <row r="88" spans="1:6" x14ac:dyDescent="0.3">
      <c r="A88" s="53">
        <v>1452</v>
      </c>
      <c r="B88" s="54">
        <f>273.16+'[1]Measured values'!H730</f>
        <v>298.66070000000002</v>
      </c>
      <c r="C88" s="37">
        <f t="shared" si="3"/>
        <v>3.3482811765993986E-3</v>
      </c>
      <c r="D88" s="55">
        <v>2.7403000000000002E-3</v>
      </c>
      <c r="E88" s="37">
        <f t="shared" si="4"/>
        <v>1.8951897610000147E-8</v>
      </c>
      <c r="F88" s="37">
        <f t="shared" si="5"/>
        <v>-17.781361772700546</v>
      </c>
    </row>
    <row r="89" spans="1:6" x14ac:dyDescent="0.3">
      <c r="A89" s="53">
        <v>1454</v>
      </c>
      <c r="B89" s="54">
        <f>273.16+'[1]Measured values'!H731</f>
        <v>298.66570000000002</v>
      </c>
      <c r="C89" s="37">
        <f t="shared" si="3"/>
        <v>3.3482251226036332E-3</v>
      </c>
      <c r="D89" s="55">
        <v>2.73939E-3</v>
      </c>
      <c r="E89" s="37">
        <f t="shared" si="4"/>
        <v>1.8981144626477651E-8</v>
      </c>
      <c r="F89" s="37">
        <f t="shared" si="5"/>
        <v>-17.779819738603166</v>
      </c>
    </row>
    <row r="90" spans="1:6" x14ac:dyDescent="0.3">
      <c r="A90" s="53">
        <v>1456</v>
      </c>
      <c r="B90" s="54">
        <f>273.16+'[1]Measured values'!H732</f>
        <v>298.67160000000001</v>
      </c>
      <c r="C90" s="37">
        <f t="shared" si="3"/>
        <v>3.3481589813025409E-3</v>
      </c>
      <c r="D90" s="55">
        <v>2.7336299999999999E-3</v>
      </c>
      <c r="E90" s="37">
        <f t="shared" si="4"/>
        <v>1.8983254416874531E-8</v>
      </c>
      <c r="F90" s="37">
        <f t="shared" si="5"/>
        <v>-17.779708592874421</v>
      </c>
    </row>
    <row r="91" spans="1:6" x14ac:dyDescent="0.3">
      <c r="A91" s="53">
        <v>1458</v>
      </c>
      <c r="B91" s="54">
        <f>273.16+'[1]Measured values'!H733</f>
        <v>298.67680000000001</v>
      </c>
      <c r="C91" s="37">
        <f t="shared" si="3"/>
        <v>3.3481006894408938E-3</v>
      </c>
      <c r="D91" s="55">
        <v>2.7317600000000002E-3</v>
      </c>
      <c r="E91" s="37">
        <f t="shared" si="4"/>
        <v>1.9007432566937662E-8</v>
      </c>
      <c r="F91" s="37">
        <f t="shared" si="5"/>
        <v>-17.778435746540382</v>
      </c>
    </row>
    <row r="92" spans="1:6" x14ac:dyDescent="0.3">
      <c r="A92" s="53">
        <v>1460</v>
      </c>
      <c r="B92" s="54">
        <f>273.16+'[1]Measured values'!H734</f>
        <v>298.68220000000002</v>
      </c>
      <c r="C92" s="37">
        <f t="shared" si="3"/>
        <v>3.3480401577328676E-3</v>
      </c>
      <c r="D92" s="55">
        <v>2.72916E-3</v>
      </c>
      <c r="E92" s="37">
        <f t="shared" si="4"/>
        <v>1.9028052408808114E-8</v>
      </c>
      <c r="F92" s="37">
        <f t="shared" si="5"/>
        <v>-17.777351504080816</v>
      </c>
    </row>
    <row r="93" spans="1:6" x14ac:dyDescent="0.3">
      <c r="A93" s="53">
        <v>1462</v>
      </c>
      <c r="B93" s="54">
        <f>273.16+'[1]Measured values'!H735</f>
        <v>298.6875</v>
      </c>
      <c r="C93" s="37">
        <f t="shared" si="3"/>
        <v>3.3479807491106927E-3</v>
      </c>
      <c r="D93" s="55">
        <v>2.7265000000000002E-3</v>
      </c>
      <c r="E93" s="37">
        <f t="shared" si="4"/>
        <v>1.9047616268646319E-8</v>
      </c>
      <c r="F93" s="37">
        <f t="shared" si="5"/>
        <v>-17.77632387345793</v>
      </c>
    </row>
    <row r="94" spans="1:6" x14ac:dyDescent="0.3">
      <c r="A94" s="53">
        <v>1464</v>
      </c>
      <c r="B94" s="54">
        <f>273.16+'[1]Measured values'!H736</f>
        <v>298.69330000000002</v>
      </c>
      <c r="C94" s="37">
        <f t="shared" si="3"/>
        <v>3.3479157383175316E-3</v>
      </c>
      <c r="D94" s="55">
        <v>2.7215799999999999E-3</v>
      </c>
      <c r="E94" s="37">
        <f t="shared" si="4"/>
        <v>1.9055048942529675E-8</v>
      </c>
      <c r="F94" s="37">
        <f t="shared" si="5"/>
        <v>-17.775933734136366</v>
      </c>
    </row>
    <row r="95" spans="1:6" x14ac:dyDescent="0.3">
      <c r="A95" s="53">
        <v>1466</v>
      </c>
      <c r="B95" s="54">
        <f>273.16+'[1]Measured values'!H737</f>
        <v>298.69830000000002</v>
      </c>
      <c r="C95" s="37">
        <f t="shared" si="3"/>
        <v>3.3478596965566924E-3</v>
      </c>
      <c r="D95" s="55">
        <v>2.7182199999999999E-3</v>
      </c>
      <c r="E95" s="37">
        <f t="shared" si="4"/>
        <v>1.9067664880016491E-8</v>
      </c>
      <c r="F95" s="37">
        <f t="shared" si="5"/>
        <v>-17.775271874752164</v>
      </c>
    </row>
    <row r="96" spans="1:6" x14ac:dyDescent="0.3">
      <c r="A96" s="53">
        <v>1468</v>
      </c>
      <c r="B96" s="54">
        <f>273.16+'[1]Measured values'!H738</f>
        <v>298.70400000000001</v>
      </c>
      <c r="C96" s="37">
        <f t="shared" si="3"/>
        <v>3.3477958112378809E-3</v>
      </c>
      <c r="D96" s="55">
        <v>2.7127800000000001E-3</v>
      </c>
      <c r="E96" s="37">
        <f t="shared" si="4"/>
        <v>1.9070789613156766E-8</v>
      </c>
      <c r="F96" s="37">
        <f t="shared" si="5"/>
        <v>-17.775108012152653</v>
      </c>
    </row>
    <row r="97" spans="1:6" x14ac:dyDescent="0.3">
      <c r="A97" s="53">
        <v>1470</v>
      </c>
      <c r="B97" s="54">
        <f>273.16+'[1]Measured values'!H739</f>
        <v>298.70920000000001</v>
      </c>
      <c r="C97" s="37">
        <f t="shared" si="3"/>
        <v>3.3477375320211094E-3</v>
      </c>
      <c r="D97" s="55">
        <v>2.7067599999999999E-3</v>
      </c>
      <c r="E97" s="37">
        <f t="shared" si="4"/>
        <v>1.9066204797479547E-8</v>
      </c>
      <c r="F97" s="37">
        <f t="shared" si="5"/>
        <v>-17.775348451430588</v>
      </c>
    </row>
    <row r="98" spans="1:6" x14ac:dyDescent="0.3">
      <c r="A98" s="53">
        <v>1472</v>
      </c>
      <c r="B98" s="54">
        <f>273.16+'[1]Measured values'!H740</f>
        <v>298.7149</v>
      </c>
      <c r="C98" s="37">
        <f t="shared" si="3"/>
        <v>3.3476736513645619E-3</v>
      </c>
      <c r="D98" s="55">
        <v>2.7028999999999998E-3</v>
      </c>
      <c r="E98" s="37">
        <f t="shared" si="4"/>
        <v>1.9080491877226552E-8</v>
      </c>
      <c r="F98" s="37">
        <f t="shared" si="5"/>
        <v>-17.774599391529708</v>
      </c>
    </row>
    <row r="99" spans="1:6" x14ac:dyDescent="0.3">
      <c r="A99" s="53">
        <v>1474</v>
      </c>
      <c r="B99" s="54">
        <f>273.16+'[1]Measured values'!H741</f>
        <v>298.72030000000001</v>
      </c>
      <c r="C99" s="37">
        <f t="shared" si="3"/>
        <v>3.3476131350966103E-3</v>
      </c>
      <c r="D99" s="55">
        <v>2.7034099999999998E-3</v>
      </c>
      <c r="E99" s="37">
        <f t="shared" si="4"/>
        <v>1.9123559679406283E-8</v>
      </c>
      <c r="F99" s="37">
        <f t="shared" si="5"/>
        <v>-17.772344770950536</v>
      </c>
    </row>
    <row r="100" spans="1:6" x14ac:dyDescent="0.3">
      <c r="A100" s="53">
        <v>1476</v>
      </c>
      <c r="B100" s="54">
        <f>273.16+'[1]Measured values'!H742</f>
        <v>298.72550000000001</v>
      </c>
      <c r="C100" s="37">
        <f t="shared" si="3"/>
        <v>3.3475548622397483E-3</v>
      </c>
      <c r="D100" s="55">
        <v>2.7042099999999999E-3</v>
      </c>
      <c r="E100" s="37">
        <f t="shared" si="4"/>
        <v>1.9167389967667545E-8</v>
      </c>
      <c r="F100" s="37">
        <f t="shared" si="5"/>
        <v>-17.77005544107973</v>
      </c>
    </row>
    <row r="101" spans="1:6" x14ac:dyDescent="0.3">
      <c r="A101" s="53">
        <v>1478</v>
      </c>
      <c r="B101" s="54">
        <f>273.16+'[1]Measured values'!H743</f>
        <v>298.7312</v>
      </c>
      <c r="C101" s="37">
        <f t="shared" si="3"/>
        <v>3.3474909885542587E-3</v>
      </c>
      <c r="D101" s="55">
        <v>2.7052399999999998E-3</v>
      </c>
      <c r="E101" s="37">
        <f t="shared" si="4"/>
        <v>1.9216722917401099E-8</v>
      </c>
      <c r="F101" s="37">
        <f t="shared" si="5"/>
        <v>-17.767484951718945</v>
      </c>
    </row>
    <row r="102" spans="1:6" x14ac:dyDescent="0.3">
      <c r="A102" s="53">
        <v>1480</v>
      </c>
      <c r="B102" s="54">
        <f>273.16+'[1]Measured values'!H744</f>
        <v>298.73660000000001</v>
      </c>
      <c r="C102" s="37">
        <f t="shared" si="3"/>
        <v>3.3474304788900992E-3</v>
      </c>
      <c r="D102" s="55">
        <v>2.7093400000000002E-3</v>
      </c>
      <c r="E102" s="37">
        <f t="shared" si="4"/>
        <v>1.9285897833935983E-8</v>
      </c>
      <c r="F102" s="37">
        <f t="shared" si="5"/>
        <v>-17.763891690293384</v>
      </c>
    </row>
    <row r="103" spans="1:6" x14ac:dyDescent="0.3">
      <c r="A103" s="53">
        <v>1482</v>
      </c>
      <c r="B103" s="54">
        <f>273.16+'[1]Measured values'!H745</f>
        <v>298.74180000000001</v>
      </c>
      <c r="C103" s="37">
        <f t="shared" si="3"/>
        <v>3.3473722123921056E-3</v>
      </c>
      <c r="D103" s="55">
        <v>2.7136600000000001E-3</v>
      </c>
      <c r="E103" s="37">
        <f t="shared" si="4"/>
        <v>1.9355435124424627E-8</v>
      </c>
      <c r="F103" s="37">
        <f t="shared" si="5"/>
        <v>-17.760292571928236</v>
      </c>
    </row>
    <row r="104" spans="1:6" x14ac:dyDescent="0.3">
      <c r="A104" s="53">
        <v>1484</v>
      </c>
      <c r="B104" s="54">
        <f>273.16+'[1]Measured values'!H746</f>
        <v>298.7475</v>
      </c>
      <c r="C104" s="37">
        <f t="shared" si="3"/>
        <v>3.3473083456765328E-3</v>
      </c>
      <c r="D104" s="55">
        <v>2.7121200000000002E-3</v>
      </c>
      <c r="E104" s="37">
        <f t="shared" si="4"/>
        <v>1.9387121131901846E-8</v>
      </c>
      <c r="F104" s="37">
        <f t="shared" si="5"/>
        <v>-17.758656850509524</v>
      </c>
    </row>
    <row r="105" spans="1:6" x14ac:dyDescent="0.3">
      <c r="A105" s="53">
        <v>1486</v>
      </c>
      <c r="B105" s="54">
        <f>273.16+'[1]Measured values'!H747</f>
        <v>298.75290000000001</v>
      </c>
      <c r="C105" s="37">
        <f t="shared" si="3"/>
        <v>3.3472478426150843E-3</v>
      </c>
      <c r="D105" s="55">
        <v>2.7130000000000001E-3</v>
      </c>
      <c r="E105" s="37">
        <f t="shared" si="4"/>
        <v>1.9434022678223305E-8</v>
      </c>
      <c r="F105" s="37">
        <f t="shared" si="5"/>
        <v>-17.756240560594406</v>
      </c>
    </row>
    <row r="106" spans="1:6" x14ac:dyDescent="0.3">
      <c r="A106" s="53">
        <v>1488</v>
      </c>
      <c r="B106" s="54">
        <f>273.16+'[1]Measured values'!H748</f>
        <v>298.75810000000001</v>
      </c>
      <c r="C106" s="37">
        <f t="shared" si="3"/>
        <v>3.3471895824749185E-3</v>
      </c>
      <c r="D106" s="55">
        <v>2.7159699999999998E-3</v>
      </c>
      <c r="E106" s="37">
        <f t="shared" si="4"/>
        <v>1.9494608117106025E-8</v>
      </c>
      <c r="F106" s="37">
        <f t="shared" si="5"/>
        <v>-17.753127916426845</v>
      </c>
    </row>
    <row r="107" spans="1:6" x14ac:dyDescent="0.3">
      <c r="A107" s="53">
        <v>1490</v>
      </c>
      <c r="B107" s="54">
        <f>273.16+'[1]Measured values'!H749</f>
        <v>298.76340000000005</v>
      </c>
      <c r="C107" s="37">
        <f t="shared" si="3"/>
        <v>3.3471302040343626E-3</v>
      </c>
      <c r="D107" s="55">
        <v>2.71281E-3</v>
      </c>
      <c r="E107" s="37">
        <f t="shared" si="4"/>
        <v>1.9512109254097101E-8</v>
      </c>
      <c r="F107" s="37">
        <f t="shared" si="5"/>
        <v>-17.752230576719999</v>
      </c>
    </row>
    <row r="108" spans="1:6" x14ac:dyDescent="0.3">
      <c r="A108" s="53">
        <v>1492</v>
      </c>
      <c r="B108" s="54">
        <f>273.16+'[1]Measured values'!H750</f>
        <v>298.76900000000001</v>
      </c>
      <c r="C108" s="37">
        <f t="shared" si="3"/>
        <v>3.3470674668389291E-3</v>
      </c>
      <c r="D108" s="55">
        <v>2.7120299999999998E-3</v>
      </c>
      <c r="E108" s="37">
        <f t="shared" si="4"/>
        <v>1.9549124178196517E-8</v>
      </c>
      <c r="F108" s="37">
        <f t="shared" si="5"/>
        <v>-17.750335350587775</v>
      </c>
    </row>
    <row r="109" spans="1:6" x14ac:dyDescent="0.3">
      <c r="A109" s="53">
        <v>1494</v>
      </c>
      <c r="B109" s="54">
        <f>273.16+'[1]Measured values'!H751</f>
        <v>298.77420000000001</v>
      </c>
      <c r="C109" s="37">
        <f t="shared" si="3"/>
        <v>3.3470092129775594E-3</v>
      </c>
      <c r="D109" s="55">
        <v>2.7117700000000001E-3</v>
      </c>
      <c r="E109" s="37">
        <f t="shared" si="4"/>
        <v>1.9586993299855986E-8</v>
      </c>
      <c r="F109" s="37">
        <f t="shared" si="5"/>
        <v>-17.748400098144831</v>
      </c>
    </row>
    <row r="110" spans="1:6" x14ac:dyDescent="0.3">
      <c r="A110" s="53">
        <v>1496</v>
      </c>
      <c r="B110" s="54">
        <f>273.16+'[1]Measured values'!H752</f>
        <v>298.7801</v>
      </c>
      <c r="C110" s="37">
        <f t="shared" si="3"/>
        <v>3.3469431197057633E-3</v>
      </c>
      <c r="D110" s="55">
        <v>2.7098199999999999E-3</v>
      </c>
      <c r="E110" s="37">
        <f t="shared" si="4"/>
        <v>1.9618164838401625E-8</v>
      </c>
      <c r="F110" s="37">
        <f t="shared" si="5"/>
        <v>-17.746809922433549</v>
      </c>
    </row>
    <row r="111" spans="1:6" x14ac:dyDescent="0.3">
      <c r="A111" s="53">
        <v>1498</v>
      </c>
      <c r="B111" s="54">
        <f>273.16+'[1]Measured values'!H753</f>
        <v>298.78550000000001</v>
      </c>
      <c r="C111" s="37">
        <f t="shared" si="3"/>
        <v>3.3468826298464951E-3</v>
      </c>
      <c r="D111" s="55">
        <v>2.7098600000000001E-3</v>
      </c>
      <c r="E111" s="37">
        <f t="shared" si="4"/>
        <v>1.9660059290763678E-8</v>
      </c>
      <c r="F111" s="37">
        <f t="shared" si="5"/>
        <v>-17.744676706425036</v>
      </c>
    </row>
    <row r="112" spans="1:6" x14ac:dyDescent="0.3">
      <c r="A112" s="53">
        <v>1500</v>
      </c>
      <c r="B112" s="54">
        <f>273.16+'[1]Measured values'!H754</f>
        <v>298.79090000000002</v>
      </c>
      <c r="C112" s="37">
        <f t="shared" si="3"/>
        <v>3.3468221421736736E-3</v>
      </c>
      <c r="D112" s="55">
        <v>2.7144000000000001E-3</v>
      </c>
      <c r="E112" s="37">
        <f t="shared" si="4"/>
        <v>1.9734848170201946E-8</v>
      </c>
      <c r="F112" s="37">
        <f t="shared" si="5"/>
        <v>-17.740879821289017</v>
      </c>
    </row>
    <row r="113" spans="1:6" x14ac:dyDescent="0.3">
      <c r="A113" s="53">
        <v>1502</v>
      </c>
      <c r="B113" s="54">
        <f>273.16+'[1]Measured values'!H755</f>
        <v>298.79640000000001</v>
      </c>
      <c r="C113" s="37">
        <f t="shared" si="3"/>
        <v>3.3467605366061972E-3</v>
      </c>
      <c r="D113" s="55">
        <v>2.7147400000000002E-3</v>
      </c>
      <c r="E113" s="37">
        <f t="shared" si="4"/>
        <v>1.9780134302548961E-8</v>
      </c>
      <c r="F113" s="37">
        <f t="shared" si="5"/>
        <v>-17.73858772095948</v>
      </c>
    </row>
    <row r="114" spans="1:6" x14ac:dyDescent="0.3">
      <c r="A114" s="53">
        <v>1504</v>
      </c>
      <c r="B114" s="54">
        <f>273.16+'[1]Measured values'!H756</f>
        <v>298.80120000000005</v>
      </c>
      <c r="C114" s="37">
        <f t="shared" si="3"/>
        <v>3.3467067736006411E-3</v>
      </c>
      <c r="D114" s="55">
        <v>2.71704E-3</v>
      </c>
      <c r="E114" s="37">
        <f t="shared" si="4"/>
        <v>1.9834441045831685E-8</v>
      </c>
      <c r="F114" s="37">
        <f t="shared" si="5"/>
        <v>-17.73584596357221</v>
      </c>
    </row>
    <row r="115" spans="1:6" x14ac:dyDescent="0.3">
      <c r="A115" s="53">
        <v>1506</v>
      </c>
      <c r="B115" s="54">
        <f>273.16+'[1]Measured values'!H757</f>
        <v>298.80700000000002</v>
      </c>
      <c r="C115" s="37">
        <f t="shared" si="3"/>
        <v>3.3466418122734742E-3</v>
      </c>
      <c r="D115" s="55">
        <v>2.71098E-3</v>
      </c>
      <c r="E115" s="37">
        <f t="shared" si="4"/>
        <v>1.9835662276166253E-8</v>
      </c>
      <c r="F115" s="37">
        <f t="shared" si="5"/>
        <v>-17.735784394267739</v>
      </c>
    </row>
    <row r="116" spans="1:6" x14ac:dyDescent="0.3">
      <c r="A116" s="53">
        <v>1508</v>
      </c>
      <c r="B116" s="54">
        <f>273.16+'[1]Measured values'!H758</f>
        <v>298.81210000000004</v>
      </c>
      <c r="C116" s="37">
        <f t="shared" si="3"/>
        <v>3.3465846931901347E-3</v>
      </c>
      <c r="D116" s="55">
        <v>2.7117500000000002E-3</v>
      </c>
      <c r="E116" s="37">
        <f t="shared" si="4"/>
        <v>1.9881452831953822E-8</v>
      </c>
      <c r="F116" s="37">
        <f t="shared" si="5"/>
        <v>-17.733478558310043</v>
      </c>
    </row>
    <row r="117" spans="1:6" x14ac:dyDescent="0.3">
      <c r="A117" s="53">
        <v>1510</v>
      </c>
      <c r="B117" s="54">
        <f>273.16+'[1]Measured values'!H759</f>
        <v>298.8177</v>
      </c>
      <c r="C117" s="37">
        <f t="shared" si="3"/>
        <v>3.3465219764424931E-3</v>
      </c>
      <c r="D117" s="55">
        <v>2.7087600000000002E-3</v>
      </c>
      <c r="E117" s="37">
        <f t="shared" si="4"/>
        <v>1.9903763146974561E-8</v>
      </c>
      <c r="F117" s="37">
        <f t="shared" si="5"/>
        <v>-17.732357020230612</v>
      </c>
    </row>
    <row r="118" spans="1:6" x14ac:dyDescent="0.3">
      <c r="A118" s="53">
        <v>1512</v>
      </c>
      <c r="B118" s="54">
        <f>273.16+'[1]Measured values'!H760</f>
        <v>298.82270000000005</v>
      </c>
      <c r="C118" s="37">
        <f t="shared" si="3"/>
        <v>3.3464659813327428E-3</v>
      </c>
      <c r="D118" s="55">
        <v>2.7061799999999999E-3</v>
      </c>
      <c r="E118" s="37">
        <f t="shared" si="4"/>
        <v>1.9924426692972944E-8</v>
      </c>
      <c r="F118" s="37">
        <f t="shared" si="5"/>
        <v>-17.731319385935134</v>
      </c>
    </row>
    <row r="119" spans="1:6" x14ac:dyDescent="0.3">
      <c r="A119" s="53">
        <v>1514</v>
      </c>
      <c r="B119" s="54">
        <f>273.16+'[1]Measured values'!H761</f>
        <v>298.82840000000004</v>
      </c>
      <c r="C119" s="37">
        <f t="shared" si="3"/>
        <v>3.3464021491933157E-3</v>
      </c>
      <c r="D119" s="55">
        <v>2.70221E-3</v>
      </c>
      <c r="E119" s="37">
        <f t="shared" si="4"/>
        <v>1.994049135043142E-8</v>
      </c>
      <c r="F119" s="37">
        <f t="shared" si="5"/>
        <v>-17.730513431270406</v>
      </c>
    </row>
    <row r="120" spans="1:6" x14ac:dyDescent="0.3">
      <c r="A120" s="53">
        <v>1516</v>
      </c>
      <c r="B120" s="54">
        <f>273.16+'[1]Measured values'!H762</f>
        <v>298.83360000000005</v>
      </c>
      <c r="C120" s="37">
        <f t="shared" si="3"/>
        <v>3.3463439184884159E-3</v>
      </c>
      <c r="D120" s="55">
        <v>2.7012999999999998E-3</v>
      </c>
      <c r="E120" s="37">
        <f t="shared" si="4"/>
        <v>1.9975262767593131E-8</v>
      </c>
      <c r="F120" s="37">
        <f t="shared" si="5"/>
        <v>-17.72877119055741</v>
      </c>
    </row>
    <row r="121" spans="1:6" x14ac:dyDescent="0.3">
      <c r="A121" s="53">
        <v>1518</v>
      </c>
      <c r="B121" s="54">
        <f>273.16+'[1]Measured values'!H763</f>
        <v>298.83940000000001</v>
      </c>
      <c r="C121" s="37">
        <f t="shared" si="3"/>
        <v>3.346278971246763E-3</v>
      </c>
      <c r="D121" s="55">
        <v>2.6970700000000002E-3</v>
      </c>
      <c r="E121" s="37">
        <f t="shared" si="4"/>
        <v>1.9990387548079223E-8</v>
      </c>
      <c r="F121" s="37">
        <f t="shared" si="5"/>
        <v>-17.728014301524521</v>
      </c>
    </row>
    <row r="122" spans="1:6" x14ac:dyDescent="0.3">
      <c r="A122" s="53">
        <v>1520</v>
      </c>
      <c r="B122" s="54">
        <f>273.16+'[1]Measured values'!H764</f>
        <v>298.84430000000003</v>
      </c>
      <c r="C122" s="37">
        <f t="shared" si="3"/>
        <v>3.346224103989937E-3</v>
      </c>
      <c r="D122" s="55">
        <v>2.6993899999999999E-3</v>
      </c>
      <c r="E122" s="37">
        <f t="shared" si="4"/>
        <v>2.0046988714958561E-8</v>
      </c>
      <c r="F122" s="37">
        <f t="shared" si="5"/>
        <v>-17.725186883253418</v>
      </c>
    </row>
    <row r="123" spans="1:6" x14ac:dyDescent="0.3">
      <c r="A123" s="53">
        <v>1522</v>
      </c>
      <c r="B123" s="54">
        <f>273.16+'[1]Measured values'!H765</f>
        <v>298.84990000000005</v>
      </c>
      <c r="C123" s="37">
        <f t="shared" si="3"/>
        <v>3.3461614007567002E-3</v>
      </c>
      <c r="D123" s="55">
        <v>2.69645E-3</v>
      </c>
      <c r="E123" s="37">
        <f t="shared" si="4"/>
        <v>2.0070330433117205E-8</v>
      </c>
      <c r="F123" s="37">
        <f t="shared" si="5"/>
        <v>-17.724023210241945</v>
      </c>
    </row>
    <row r="124" spans="1:6" x14ac:dyDescent="0.3">
      <c r="A124" s="53">
        <v>1524</v>
      </c>
      <c r="B124" s="54">
        <f>273.16+'[1]Measured values'!H766</f>
        <v>298.8553</v>
      </c>
      <c r="C124" s="37">
        <f t="shared" si="3"/>
        <v>3.3461009391501507E-3</v>
      </c>
      <c r="D124" s="55">
        <v>2.69455E-3</v>
      </c>
      <c r="E124" s="37">
        <f t="shared" si="4"/>
        <v>2.0099912477736822E-8</v>
      </c>
      <c r="F124" s="37">
        <f t="shared" si="5"/>
        <v>-17.722550376232313</v>
      </c>
    </row>
    <row r="125" spans="1:6" x14ac:dyDescent="0.3">
      <c r="A125" s="53">
        <v>1526</v>
      </c>
      <c r="B125" s="54">
        <f>273.16+'[1]Measured values'!H767</f>
        <v>298.86060000000003</v>
      </c>
      <c r="C125" s="37">
        <f t="shared" si="3"/>
        <v>3.346041599327579E-3</v>
      </c>
      <c r="D125" s="55">
        <v>2.6910900000000001E-3</v>
      </c>
      <c r="E125" s="37">
        <f t="shared" si="4"/>
        <v>2.0117147070653613E-8</v>
      </c>
      <c r="F125" s="37">
        <f t="shared" si="5"/>
        <v>-17.721693297461993</v>
      </c>
    </row>
    <row r="126" spans="1:6" x14ac:dyDescent="0.3">
      <c r="A126" s="53">
        <v>1528</v>
      </c>
      <c r="B126" s="54">
        <f>273.16+'[1]Measured values'!H768</f>
        <v>298.86600000000004</v>
      </c>
      <c r="C126" s="37">
        <f t="shared" si="3"/>
        <v>3.345981142050283E-3</v>
      </c>
      <c r="D126" s="55">
        <v>2.6883200000000001E-3</v>
      </c>
      <c r="E126" s="37">
        <f t="shared" si="4"/>
        <v>2.0140440891000712E-8</v>
      </c>
      <c r="F126" s="37">
        <f t="shared" si="5"/>
        <v>-17.720536058584745</v>
      </c>
    </row>
    <row r="127" spans="1:6" x14ac:dyDescent="0.3">
      <c r="A127" s="53">
        <v>1530</v>
      </c>
      <c r="B127" s="54">
        <f>273.16+'[1]Measured values'!H769</f>
        <v>298.87140000000005</v>
      </c>
      <c r="C127" s="37">
        <f t="shared" si="3"/>
        <v>3.3459206869576675E-3</v>
      </c>
      <c r="D127" s="55">
        <v>2.6843399999999999E-3</v>
      </c>
      <c r="E127" s="37">
        <f t="shared" si="4"/>
        <v>2.0154751333340159E-8</v>
      </c>
      <c r="F127" s="37">
        <f t="shared" si="5"/>
        <v>-17.719825778169088</v>
      </c>
    </row>
    <row r="128" spans="1:6" x14ac:dyDescent="0.3">
      <c r="A128" s="53">
        <v>1532</v>
      </c>
      <c r="B128" s="54">
        <f>273.16+'[1]Measured values'!H770</f>
        <v>298.87690000000003</v>
      </c>
      <c r="C128" s="37">
        <f t="shared" si="3"/>
        <v>3.3458591145719189E-3</v>
      </c>
      <c r="D128" s="55">
        <v>2.6855500000000001E-3</v>
      </c>
      <c r="E128" s="37">
        <f t="shared" si="4"/>
        <v>2.0209000704706602E-8</v>
      </c>
      <c r="F128" s="37">
        <f t="shared" si="5"/>
        <v>-17.717137752339372</v>
      </c>
    </row>
    <row r="129" spans="1:6" x14ac:dyDescent="0.3">
      <c r="A129" s="53">
        <v>1534</v>
      </c>
      <c r="B129" s="54">
        <f>273.16+'[1]Measured values'!H771</f>
        <v>298.88210000000004</v>
      </c>
      <c r="C129" s="37">
        <f t="shared" si="3"/>
        <v>3.3458009027639993E-3</v>
      </c>
      <c r="D129" s="55">
        <v>2.68804E-3</v>
      </c>
      <c r="E129" s="37">
        <f t="shared" si="4"/>
        <v>2.02706646832196E-8</v>
      </c>
      <c r="F129" s="37">
        <f t="shared" si="5"/>
        <v>-17.714091085544077</v>
      </c>
    </row>
    <row r="130" spans="1:6" x14ac:dyDescent="0.3">
      <c r="A130" s="53">
        <v>1536</v>
      </c>
      <c r="B130" s="54">
        <f>273.16+'[1]Measured values'!H772</f>
        <v>298.8877</v>
      </c>
      <c r="C130" s="37">
        <f t="shared" si="3"/>
        <v>3.3457382153899273E-3</v>
      </c>
      <c r="D130" s="55">
        <v>2.68987E-3</v>
      </c>
      <c r="E130" s="37">
        <f t="shared" si="4"/>
        <v>2.0330928571212284E-8</v>
      </c>
      <c r="F130" s="37">
        <f t="shared" si="5"/>
        <v>-17.71112253542486</v>
      </c>
    </row>
    <row r="131" spans="1:6" x14ac:dyDescent="0.3">
      <c r="A131" s="53">
        <v>1538</v>
      </c>
      <c r="B131" s="54">
        <f>273.16+'[1]Measured values'!H773</f>
        <v>298.89320000000004</v>
      </c>
      <c r="C131" s="37">
        <f t="shared" si="3"/>
        <v>3.3456766497196987E-3</v>
      </c>
      <c r="D131" s="55">
        <v>2.6948599999999999E-3</v>
      </c>
      <c r="E131" s="37">
        <f t="shared" si="4"/>
        <v>2.0414570749535299E-8</v>
      </c>
      <c r="F131" s="37">
        <f t="shared" si="5"/>
        <v>-17.707016938624911</v>
      </c>
    </row>
    <row r="132" spans="1:6" x14ac:dyDescent="0.3">
      <c r="A132" s="53">
        <v>1540</v>
      </c>
      <c r="B132" s="54">
        <f>273.16+'[1]Measured values'!H774</f>
        <v>298.89860000000004</v>
      </c>
      <c r="C132" s="37">
        <f t="shared" si="3"/>
        <v>3.3456162056296011E-3</v>
      </c>
      <c r="D132" s="55">
        <v>2.69477E-3</v>
      </c>
      <c r="E132" s="37">
        <f t="shared" si="4"/>
        <v>2.0459179856294222E-8</v>
      </c>
      <c r="F132" s="37">
        <f t="shared" si="5"/>
        <v>-17.704834162451476</v>
      </c>
    </row>
    <row r="133" spans="1:6" x14ac:dyDescent="0.3">
      <c r="A133" s="53">
        <v>1542</v>
      </c>
      <c r="B133" s="54">
        <f>273.16+'[1]Measured values'!H775</f>
        <v>298.904</v>
      </c>
      <c r="C133" s="37">
        <f t="shared" si="3"/>
        <v>3.3455557637234699E-3</v>
      </c>
      <c r="D133" s="55">
        <v>2.6995399999999998E-3</v>
      </c>
      <c r="E133" s="37">
        <f t="shared" si="4"/>
        <v>2.0540966770514529E-8</v>
      </c>
      <c r="F133" s="37">
        <f t="shared" si="5"/>
        <v>-17.700844565855764</v>
      </c>
    </row>
    <row r="134" spans="1:6" x14ac:dyDescent="0.3">
      <c r="A134" s="53">
        <v>1544</v>
      </c>
      <c r="B134" s="54">
        <f>273.16+'[1]Measured values'!H776</f>
        <v>298.90910000000002</v>
      </c>
      <c r="C134" s="37">
        <f t="shared" si="3"/>
        <v>3.3454986817062441E-3</v>
      </c>
      <c r="D134" s="55">
        <v>2.7006E-3</v>
      </c>
      <c r="E134" s="37">
        <f t="shared" si="4"/>
        <v>2.0592275683566893E-8</v>
      </c>
      <c r="F134" s="37">
        <f t="shared" si="5"/>
        <v>-17.698349798285651</v>
      </c>
    </row>
    <row r="135" spans="1:6" x14ac:dyDescent="0.3">
      <c r="A135" s="53">
        <v>1546</v>
      </c>
      <c r="B135" s="54">
        <f>273.16+'[1]Measured values'!H777</f>
        <v>298.91470000000004</v>
      </c>
      <c r="C135" s="37">
        <f t="shared" si="3"/>
        <v>3.345436005656463E-3</v>
      </c>
      <c r="D135" s="55">
        <v>2.7006399999999998E-3</v>
      </c>
      <c r="E135" s="37">
        <f t="shared" si="4"/>
        <v>2.064027372837494E-8</v>
      </c>
      <c r="F135" s="37">
        <f t="shared" si="5"/>
        <v>-17.696021634387321</v>
      </c>
    </row>
    <row r="136" spans="1:6" x14ac:dyDescent="0.3">
      <c r="A136" s="53">
        <v>1548</v>
      </c>
      <c r="B136" s="54">
        <f>273.16+'[1]Measured values'!H778</f>
        <v>298.91990000000004</v>
      </c>
      <c r="C136" s="37">
        <f t="shared" si="3"/>
        <v>3.3453778085701215E-3</v>
      </c>
      <c r="D136" s="55">
        <v>2.6993099999999999E-3</v>
      </c>
      <c r="E136" s="37">
        <f t="shared" si="4"/>
        <v>2.0674571015975343E-8</v>
      </c>
      <c r="F136" s="37">
        <f t="shared" si="5"/>
        <v>-17.694361345176933</v>
      </c>
    </row>
    <row r="137" spans="1:6" x14ac:dyDescent="0.3">
      <c r="A137" s="53">
        <v>1550</v>
      </c>
      <c r="B137" s="54">
        <f>273.16+'[1]Measured values'!H779</f>
        <v>298.92540000000002</v>
      </c>
      <c r="C137" s="37">
        <f t="shared" ref="C137:C200" si="6">1/B137</f>
        <v>3.3453162561629087E-3</v>
      </c>
      <c r="D137" s="55">
        <v>2.6989399999999999E-3</v>
      </c>
      <c r="E137" s="37">
        <f t="shared" ref="E137:E200" si="7">(D137*($B$3-$B$4))/(($B$2*($B$3-B137)*($B$3-$B$4))+($B$1*($B$3-B137)*($B$4-B137)))</f>
        <v>2.0718966279082987E-8</v>
      </c>
      <c r="F137" s="37">
        <f t="shared" ref="F137:F200" si="8">LN(E137)</f>
        <v>-17.692216310805325</v>
      </c>
    </row>
    <row r="138" spans="1:6" x14ac:dyDescent="0.3">
      <c r="A138" s="53">
        <v>1552</v>
      </c>
      <c r="B138" s="54">
        <f>273.16+'[1]Measured values'!H780</f>
        <v>298.93080000000003</v>
      </c>
      <c r="C138" s="37">
        <f t="shared" si="6"/>
        <v>3.3452558250939681E-3</v>
      </c>
      <c r="D138" s="55">
        <v>2.6972799999999998E-3</v>
      </c>
      <c r="E138" s="37">
        <f t="shared" si="7"/>
        <v>2.0752774553232626E-8</v>
      </c>
      <c r="F138" s="37">
        <f t="shared" si="8"/>
        <v>-17.690585885799745</v>
      </c>
    </row>
    <row r="139" spans="1:6" x14ac:dyDescent="0.3">
      <c r="A139" s="53">
        <v>1554</v>
      </c>
      <c r="B139" s="54">
        <f>273.16+'[1]Measured values'!H781</f>
        <v>298.93620000000004</v>
      </c>
      <c r="C139" s="37">
        <f t="shared" si="6"/>
        <v>3.3451953962082876E-3</v>
      </c>
      <c r="D139" s="55">
        <v>2.7005100000000001E-3</v>
      </c>
      <c r="E139" s="37">
        <f t="shared" si="7"/>
        <v>2.082444280976278E-8</v>
      </c>
      <c r="F139" s="37">
        <f t="shared" si="8"/>
        <v>-17.687138405085168</v>
      </c>
    </row>
    <row r="140" spans="1:6" x14ac:dyDescent="0.3">
      <c r="A140" s="53">
        <v>1556</v>
      </c>
      <c r="B140" s="54">
        <f>273.16+'[1]Measured values'!H782</f>
        <v>298.94170000000003</v>
      </c>
      <c r="C140" s="37">
        <f t="shared" si="6"/>
        <v>3.3451338505133274E-3</v>
      </c>
      <c r="D140" s="55">
        <v>2.6987000000000001E-3</v>
      </c>
      <c r="E140" s="37">
        <f t="shared" si="7"/>
        <v>2.0858353701362756E-8</v>
      </c>
      <c r="F140" s="37">
        <f t="shared" si="8"/>
        <v>-17.685511311803541</v>
      </c>
    </row>
    <row r="141" spans="1:6" x14ac:dyDescent="0.3">
      <c r="A141" s="53">
        <v>1558</v>
      </c>
      <c r="B141" s="54">
        <f>273.16+'[1]Measured values'!H783</f>
        <v>298.94710000000003</v>
      </c>
      <c r="C141" s="37">
        <f t="shared" si="6"/>
        <v>3.3450734260342379E-3</v>
      </c>
      <c r="D141" s="55">
        <v>2.6993899999999999E-3</v>
      </c>
      <c r="E141" s="37">
        <f t="shared" si="7"/>
        <v>2.0910910904069786E-8</v>
      </c>
      <c r="F141" s="37">
        <f t="shared" si="8"/>
        <v>-17.682994761371511</v>
      </c>
    </row>
    <row r="142" spans="1:6" x14ac:dyDescent="0.3">
      <c r="A142" s="53">
        <v>1560</v>
      </c>
      <c r="B142" s="54">
        <f>273.16+'[1]Measured values'!H784</f>
        <v>298.95260000000002</v>
      </c>
      <c r="C142" s="37">
        <f t="shared" si="6"/>
        <v>3.3450118848272264E-3</v>
      </c>
      <c r="D142" s="55">
        <v>2.7009400000000002E-3</v>
      </c>
      <c r="E142" s="37">
        <f t="shared" si="7"/>
        <v>2.0971264064631265E-8</v>
      </c>
      <c r="F142" s="37">
        <f t="shared" si="8"/>
        <v>-17.680112714181647</v>
      </c>
    </row>
    <row r="143" spans="1:6" x14ac:dyDescent="0.3">
      <c r="A143" s="53">
        <v>1562</v>
      </c>
      <c r="B143" s="54">
        <f>273.16+'[1]Measured values'!H785</f>
        <v>298.95800000000003</v>
      </c>
      <c r="C143" s="37">
        <f t="shared" si="6"/>
        <v>3.344951464754246E-3</v>
      </c>
      <c r="D143" s="55">
        <v>2.7009600000000001E-3</v>
      </c>
      <c r="E143" s="37">
        <f t="shared" si="7"/>
        <v>2.1019103933925098E-8</v>
      </c>
      <c r="F143" s="37">
        <f t="shared" si="8"/>
        <v>-17.677834101620096</v>
      </c>
    </row>
    <row r="144" spans="1:6" x14ac:dyDescent="0.3">
      <c r="A144" s="53">
        <v>1564</v>
      </c>
      <c r="B144" s="54">
        <f>273.16+'[1]Measured values'!H786</f>
        <v>298.96320000000003</v>
      </c>
      <c r="C144" s="37">
        <f t="shared" si="6"/>
        <v>3.3448932845246502E-3</v>
      </c>
      <c r="D144" s="55">
        <v>2.70141E-3</v>
      </c>
      <c r="E144" s="37">
        <f t="shared" si="7"/>
        <v>2.106873683040898E-8</v>
      </c>
      <c r="F144" s="37">
        <f t="shared" si="8"/>
        <v>-17.675475562023372</v>
      </c>
    </row>
    <row r="145" spans="1:6" x14ac:dyDescent="0.3">
      <c r="A145" s="53">
        <v>1566</v>
      </c>
      <c r="B145" s="54">
        <f>273.16+'[1]Measured values'!H787</f>
        <v>298.96870000000001</v>
      </c>
      <c r="C145" s="37">
        <f t="shared" si="6"/>
        <v>3.34483174994573E-3</v>
      </c>
      <c r="D145" s="55">
        <v>2.7003399999999999E-3</v>
      </c>
      <c r="E145" s="37">
        <f t="shared" si="7"/>
        <v>2.1109384839086029E-8</v>
      </c>
      <c r="F145" s="37">
        <f t="shared" si="8"/>
        <v>-17.673548116245691</v>
      </c>
    </row>
    <row r="146" spans="1:6" x14ac:dyDescent="0.3">
      <c r="A146" s="53">
        <v>1568</v>
      </c>
      <c r="B146" s="54">
        <f>273.16+'[1]Measured values'!H788</f>
        <v>298.97430000000003</v>
      </c>
      <c r="C146" s="37">
        <f t="shared" si="6"/>
        <v>3.3447690988824118E-3</v>
      </c>
      <c r="D146" s="55">
        <v>2.7000599999999998E-3</v>
      </c>
      <c r="E146" s="37">
        <f t="shared" si="7"/>
        <v>2.1157308753661625E-8</v>
      </c>
      <c r="F146" s="37">
        <f t="shared" si="8"/>
        <v>-17.671280423599825</v>
      </c>
    </row>
    <row r="147" spans="1:6" x14ac:dyDescent="0.3">
      <c r="A147" s="53">
        <v>1570</v>
      </c>
      <c r="B147" s="54">
        <f>273.16+'[1]Measured values'!H789</f>
        <v>298.97950000000003</v>
      </c>
      <c r="C147" s="37">
        <f t="shared" si="6"/>
        <v>3.3447109249965293E-3</v>
      </c>
      <c r="D147" s="55">
        <v>2.7003800000000001E-3</v>
      </c>
      <c r="E147" s="37">
        <f t="shared" si="7"/>
        <v>2.1206567954109691E-8</v>
      </c>
      <c r="F147" s="37">
        <f t="shared" si="8"/>
        <v>-17.668954894093275</v>
      </c>
    </row>
    <row r="148" spans="1:6" x14ac:dyDescent="0.3">
      <c r="A148" s="53">
        <v>1572</v>
      </c>
      <c r="B148" s="54">
        <f>273.16+'[1]Measured values'!H790</f>
        <v>298.98440000000005</v>
      </c>
      <c r="C148" s="37">
        <f t="shared" si="6"/>
        <v>3.3446561091481689E-3</v>
      </c>
      <c r="D148" s="55">
        <v>2.7010900000000002E-3</v>
      </c>
      <c r="E148" s="37">
        <f t="shared" si="7"/>
        <v>2.1256398744716456E-8</v>
      </c>
      <c r="F148" s="37">
        <f t="shared" si="8"/>
        <v>-17.666607869504308</v>
      </c>
    </row>
    <row r="149" spans="1:6" x14ac:dyDescent="0.3">
      <c r="A149" s="53">
        <v>1574</v>
      </c>
      <c r="B149" s="54">
        <f>273.16+'[1]Measured values'!H791</f>
        <v>298.99020000000002</v>
      </c>
      <c r="C149" s="37">
        <f t="shared" si="6"/>
        <v>3.3445912274047778E-3</v>
      </c>
      <c r="D149" s="55">
        <v>2.6966799999999999E-3</v>
      </c>
      <c r="E149" s="37">
        <f t="shared" si="7"/>
        <v>2.1274230099340642E-8</v>
      </c>
      <c r="F149" s="37">
        <f t="shared" si="8"/>
        <v>-17.665769351186871</v>
      </c>
    </row>
    <row r="150" spans="1:6" x14ac:dyDescent="0.3">
      <c r="A150" s="53">
        <v>1576</v>
      </c>
      <c r="B150" s="54">
        <f>273.16+'[1]Measured values'!H792</f>
        <v>298.99560000000002</v>
      </c>
      <c r="C150" s="37">
        <f t="shared" si="6"/>
        <v>3.3445308225271541E-3</v>
      </c>
      <c r="D150" s="55">
        <v>2.6977400000000001E-3</v>
      </c>
      <c r="E150" s="37">
        <f t="shared" si="7"/>
        <v>2.1331758428878163E-8</v>
      </c>
      <c r="F150" s="37">
        <f t="shared" si="8"/>
        <v>-17.663068868626283</v>
      </c>
    </row>
    <row r="151" spans="1:6" x14ac:dyDescent="0.3">
      <c r="A151" s="53">
        <v>1578</v>
      </c>
      <c r="B151" s="54">
        <f>273.16+'[1]Measured values'!H793</f>
        <v>299.00070000000005</v>
      </c>
      <c r="C151" s="37">
        <f t="shared" si="6"/>
        <v>3.3444737754794547E-3</v>
      </c>
      <c r="D151" s="55">
        <v>2.6996699999999999E-3</v>
      </c>
      <c r="E151" s="37">
        <f t="shared" si="7"/>
        <v>2.139369575348849E-8</v>
      </c>
      <c r="F151" s="37">
        <f t="shared" si="8"/>
        <v>-17.660169549277526</v>
      </c>
    </row>
    <row r="152" spans="1:6" x14ac:dyDescent="0.3">
      <c r="A152" s="53">
        <v>1580</v>
      </c>
      <c r="B152" s="54">
        <f>273.16+'[1]Measured values'!H794</f>
        <v>299.0061</v>
      </c>
      <c r="C152" s="37">
        <f t="shared" si="6"/>
        <v>3.3444133748441922E-3</v>
      </c>
      <c r="D152" s="55">
        <v>2.6942799999999999E-3</v>
      </c>
      <c r="E152" s="37">
        <f t="shared" si="7"/>
        <v>2.1400527565177164E-8</v>
      </c>
      <c r="F152" s="37">
        <f t="shared" si="8"/>
        <v>-17.659850262644103</v>
      </c>
    </row>
    <row r="153" spans="1:6" x14ac:dyDescent="0.3">
      <c r="A153" s="53">
        <v>1582</v>
      </c>
      <c r="B153" s="54">
        <f>273.16+'[1]Measured values'!H795</f>
        <v>299.01170000000002</v>
      </c>
      <c r="C153" s="37">
        <f t="shared" si="6"/>
        <v>3.3443507394526699E-3</v>
      </c>
      <c r="D153" s="55">
        <v>2.69206E-3</v>
      </c>
      <c r="E153" s="37">
        <f t="shared" si="7"/>
        <v>2.1434474625030271E-8</v>
      </c>
      <c r="F153" s="37">
        <f t="shared" si="8"/>
        <v>-17.658265247342392</v>
      </c>
    </row>
    <row r="154" spans="1:6" x14ac:dyDescent="0.3">
      <c r="A154" s="53">
        <v>1584</v>
      </c>
      <c r="B154" s="54">
        <f>273.16+'[1]Measured values'!H796</f>
        <v>299.01680000000005</v>
      </c>
      <c r="C154" s="37">
        <f t="shared" si="6"/>
        <v>3.3442936985480409E-3</v>
      </c>
      <c r="D154" s="55">
        <v>2.6906899999999999E-3</v>
      </c>
      <c r="E154" s="37">
        <f t="shared" si="7"/>
        <v>2.1470733887900565E-8</v>
      </c>
      <c r="F154" s="37">
        <f t="shared" si="8"/>
        <v>-17.656575043623118</v>
      </c>
    </row>
    <row r="155" spans="1:6" x14ac:dyDescent="0.3">
      <c r="A155" s="53">
        <v>1586</v>
      </c>
      <c r="B155" s="54">
        <f>273.16+'[1]Measured values'!H797</f>
        <v>299.0222</v>
      </c>
      <c r="C155" s="37">
        <f t="shared" si="6"/>
        <v>3.3442333044168627E-3</v>
      </c>
      <c r="D155" s="55">
        <v>2.6863500000000001E-3</v>
      </c>
      <c r="E155" s="37">
        <f t="shared" si="7"/>
        <v>2.1486189485198166E-8</v>
      </c>
      <c r="F155" s="37">
        <f t="shared" si="8"/>
        <v>-17.655855457733306</v>
      </c>
    </row>
    <row r="156" spans="1:6" x14ac:dyDescent="0.3">
      <c r="A156" s="53">
        <v>1588</v>
      </c>
      <c r="B156" s="54">
        <f>273.16+'[1]Measured values'!H798</f>
        <v>299.02780000000001</v>
      </c>
      <c r="C156" s="37">
        <f t="shared" si="6"/>
        <v>3.3441706757699448E-3</v>
      </c>
      <c r="D156" s="55">
        <v>2.68323E-3</v>
      </c>
      <c r="E156" s="37">
        <f t="shared" si="7"/>
        <v>2.1513363648388735E-8</v>
      </c>
      <c r="F156" s="37">
        <f t="shared" si="8"/>
        <v>-17.654591529862998</v>
      </c>
    </row>
    <row r="157" spans="1:6" x14ac:dyDescent="0.3">
      <c r="A157" s="53">
        <v>1590</v>
      </c>
      <c r="B157" s="54">
        <f>273.16+'[1]Measured values'!H799</f>
        <v>299.03330000000005</v>
      </c>
      <c r="C157" s="37">
        <f t="shared" si="6"/>
        <v>3.3441091677749598E-3</v>
      </c>
      <c r="D157" s="55">
        <v>2.6831799999999999E-3</v>
      </c>
      <c r="E157" s="37">
        <f t="shared" si="7"/>
        <v>2.1564406111113654E-8</v>
      </c>
      <c r="F157" s="37">
        <f t="shared" si="8"/>
        <v>-17.65222174670583</v>
      </c>
    </row>
    <row r="158" spans="1:6" x14ac:dyDescent="0.3">
      <c r="A158" s="53">
        <v>1592</v>
      </c>
      <c r="B158" s="54">
        <f>273.16+'[1]Measured values'!H800</f>
        <v>299.03830000000005</v>
      </c>
      <c r="C158" s="37">
        <f t="shared" si="6"/>
        <v>3.344053253379249E-3</v>
      </c>
      <c r="D158" s="55">
        <v>2.68432E-3</v>
      </c>
      <c r="E158" s="37">
        <f t="shared" si="7"/>
        <v>2.1620568143526401E-8</v>
      </c>
      <c r="F158" s="37">
        <f t="shared" si="8"/>
        <v>-17.649620746471633</v>
      </c>
    </row>
    <row r="159" spans="1:6" x14ac:dyDescent="0.3">
      <c r="A159" s="53">
        <v>1594</v>
      </c>
      <c r="B159" s="54">
        <f>273.16+'[1]Measured values'!H801</f>
        <v>299.04390000000001</v>
      </c>
      <c r="C159" s="37">
        <f t="shared" si="6"/>
        <v>3.3439906314758467E-3</v>
      </c>
      <c r="D159" s="55">
        <v>2.6821499999999999E-3</v>
      </c>
      <c r="E159" s="37">
        <f t="shared" si="7"/>
        <v>2.1655930358948713E-8</v>
      </c>
      <c r="F159" s="37">
        <f t="shared" si="8"/>
        <v>-17.647986500425105</v>
      </c>
    </row>
    <row r="160" spans="1:6" x14ac:dyDescent="0.3">
      <c r="A160" s="53">
        <v>1596</v>
      </c>
      <c r="B160" s="54">
        <f>273.16+'[1]Measured values'!H802</f>
        <v>299.04920000000004</v>
      </c>
      <c r="C160" s="37">
        <f t="shared" si="6"/>
        <v>3.3439313664774891E-3</v>
      </c>
      <c r="D160" s="55">
        <v>2.6837599999999999E-3</v>
      </c>
      <c r="E160" s="37">
        <f t="shared" si="7"/>
        <v>2.1719207287576547E-8</v>
      </c>
      <c r="F160" s="37">
        <f t="shared" si="8"/>
        <v>-17.645068839435446</v>
      </c>
    </row>
    <row r="161" spans="1:6" x14ac:dyDescent="0.3">
      <c r="A161" s="53">
        <v>1598</v>
      </c>
      <c r="B161" s="54">
        <f>273.16+'[1]Measured values'!H803</f>
        <v>299.05440000000004</v>
      </c>
      <c r="C161" s="37">
        <f t="shared" si="6"/>
        <v>3.3438732217282202E-3</v>
      </c>
      <c r="D161" s="55">
        <v>2.6843499999999998E-3</v>
      </c>
      <c r="E161" s="37">
        <f t="shared" si="7"/>
        <v>2.1773548571710475E-8</v>
      </c>
      <c r="F161" s="37">
        <f t="shared" si="8"/>
        <v>-17.642569972148817</v>
      </c>
    </row>
    <row r="162" spans="1:6" x14ac:dyDescent="0.3">
      <c r="A162" s="53">
        <v>1600</v>
      </c>
      <c r="B162" s="54">
        <f>273.16+'[1]Measured values'!H804</f>
        <v>299.0598</v>
      </c>
      <c r="C162" s="37">
        <f t="shared" si="6"/>
        <v>3.3438128427826139E-3</v>
      </c>
      <c r="D162" s="55">
        <v>2.6824499999999999E-3</v>
      </c>
      <c r="E162" s="37">
        <f t="shared" si="7"/>
        <v>2.1809812718485858E-8</v>
      </c>
      <c r="F162" s="37">
        <f t="shared" si="8"/>
        <v>-17.640905843725914</v>
      </c>
    </row>
    <row r="163" spans="1:6" x14ac:dyDescent="0.3">
      <c r="A163" s="53">
        <v>1602</v>
      </c>
      <c r="B163" s="54">
        <f>273.16+'[1]Measured values'!H805</f>
        <v>299.06510000000003</v>
      </c>
      <c r="C163" s="37">
        <f t="shared" si="6"/>
        <v>3.3437535840858726E-3</v>
      </c>
      <c r="D163" s="55">
        <v>2.6819399999999998E-3</v>
      </c>
      <c r="E163" s="37">
        <f t="shared" si="7"/>
        <v>2.1856613650762537E-8</v>
      </c>
      <c r="F163" s="37">
        <f t="shared" si="8"/>
        <v>-17.638762276959021</v>
      </c>
    </row>
    <row r="164" spans="1:6" x14ac:dyDescent="0.3">
      <c r="A164" s="53">
        <v>1604</v>
      </c>
      <c r="B164" s="54">
        <f>273.16+'[1]Measured values'!H806</f>
        <v>299.07050000000004</v>
      </c>
      <c r="C164" s="37">
        <f t="shared" si="6"/>
        <v>3.343693209460645E-3</v>
      </c>
      <c r="D164" s="55">
        <v>2.6829499999999999E-3</v>
      </c>
      <c r="E164" s="37">
        <f t="shared" si="7"/>
        <v>2.1917017866861094E-8</v>
      </c>
      <c r="F164" s="37">
        <f t="shared" si="8"/>
        <v>-17.636002430341563</v>
      </c>
    </row>
    <row r="165" spans="1:6" x14ac:dyDescent="0.3">
      <c r="A165" s="53">
        <v>1606</v>
      </c>
      <c r="B165" s="54">
        <f>273.16+'[1]Measured values'!H807</f>
        <v>299.07530000000003</v>
      </c>
      <c r="C165" s="37">
        <f t="shared" si="6"/>
        <v>3.3436395449574067E-3</v>
      </c>
      <c r="D165" s="55">
        <v>2.6840200000000001E-3</v>
      </c>
      <c r="E165" s="37">
        <f t="shared" si="7"/>
        <v>2.1972362299425729E-8</v>
      </c>
      <c r="F165" s="37">
        <f t="shared" si="8"/>
        <v>-17.633480432460086</v>
      </c>
    </row>
    <row r="166" spans="1:6" x14ac:dyDescent="0.3">
      <c r="A166" s="53">
        <v>1608</v>
      </c>
      <c r="B166" s="54">
        <f>273.16+'[1]Measured values'!H808</f>
        <v>299.08120000000002</v>
      </c>
      <c r="C166" s="37">
        <f t="shared" si="6"/>
        <v>3.3435735846987372E-3</v>
      </c>
      <c r="D166" s="55">
        <v>2.6742599999999999E-3</v>
      </c>
      <c r="E166" s="37">
        <f t="shared" si="7"/>
        <v>2.1949809057718943E-8</v>
      </c>
      <c r="F166" s="37">
        <f t="shared" si="8"/>
        <v>-17.634507396428035</v>
      </c>
    </row>
    <row r="167" spans="1:6" x14ac:dyDescent="0.3">
      <c r="A167" s="53">
        <v>1610</v>
      </c>
      <c r="B167" s="54">
        <f>273.16+'[1]Measured values'!H809</f>
        <v>299.08640000000003</v>
      </c>
      <c r="C167" s="37">
        <f t="shared" si="6"/>
        <v>3.3435154523910144E-3</v>
      </c>
      <c r="D167" s="55">
        <v>2.67446E-3</v>
      </c>
      <c r="E167" s="37">
        <f t="shared" si="7"/>
        <v>2.2002245301036743E-8</v>
      </c>
      <c r="F167" s="37">
        <f t="shared" si="8"/>
        <v>-17.632121329657743</v>
      </c>
    </row>
    <row r="168" spans="1:6" x14ac:dyDescent="0.3">
      <c r="A168" s="53">
        <v>1612</v>
      </c>
      <c r="B168" s="54">
        <f>273.16+'[1]Measured values'!H810</f>
        <v>299.09180000000003</v>
      </c>
      <c r="C168" s="37">
        <f t="shared" si="6"/>
        <v>3.3434550863647881E-3</v>
      </c>
      <c r="D168" s="55">
        <v>2.6744400000000002E-3</v>
      </c>
      <c r="E168" s="37">
        <f t="shared" si="7"/>
        <v>2.2055077396493796E-8</v>
      </c>
      <c r="F168" s="37">
        <f t="shared" si="8"/>
        <v>-17.629722994146345</v>
      </c>
    </row>
    <row r="169" spans="1:6" x14ac:dyDescent="0.3">
      <c r="A169" s="53">
        <v>1614</v>
      </c>
      <c r="B169" s="54">
        <f>273.16+'[1]Measured values'!H811</f>
        <v>299.09730000000002</v>
      </c>
      <c r="C169" s="37">
        <f t="shared" si="6"/>
        <v>3.3433936046898447E-3</v>
      </c>
      <c r="D169" s="55">
        <v>2.6720699999999999E-3</v>
      </c>
      <c r="E169" s="37">
        <f t="shared" si="7"/>
        <v>2.2089725250025779E-8</v>
      </c>
      <c r="F169" s="37">
        <f t="shared" si="8"/>
        <v>-17.628153257345208</v>
      </c>
    </row>
    <row r="170" spans="1:6" x14ac:dyDescent="0.3">
      <c r="A170" s="53">
        <v>1616</v>
      </c>
      <c r="B170" s="54">
        <f>273.16+'[1]Measured values'!H812</f>
        <v>299.10250000000002</v>
      </c>
      <c r="C170" s="37">
        <f t="shared" si="6"/>
        <v>3.3433354786402652E-3</v>
      </c>
      <c r="D170" s="55">
        <v>2.6709699999999999E-3</v>
      </c>
      <c r="E170" s="37">
        <f t="shared" si="7"/>
        <v>2.2132091877798992E-8</v>
      </c>
      <c r="F170" s="37">
        <f t="shared" si="8"/>
        <v>-17.626237160563708</v>
      </c>
    </row>
    <row r="171" spans="1:6" x14ac:dyDescent="0.3">
      <c r="A171" s="53">
        <v>1618</v>
      </c>
      <c r="B171" s="54">
        <f>273.16+'[1]Measured values'!H813</f>
        <v>299.10810000000004</v>
      </c>
      <c r="C171" s="37">
        <f t="shared" si="6"/>
        <v>3.3432728836163242E-3</v>
      </c>
      <c r="D171" s="55">
        <v>2.6716800000000001E-3</v>
      </c>
      <c r="E171" s="37">
        <f t="shared" si="7"/>
        <v>2.2193676716636939E-8</v>
      </c>
      <c r="F171" s="37">
        <f t="shared" si="8"/>
        <v>-17.623458421224605</v>
      </c>
    </row>
    <row r="172" spans="1:6" x14ac:dyDescent="0.3">
      <c r="A172" s="53">
        <v>1620</v>
      </c>
      <c r="B172" s="54">
        <f>273.16+'[1]Measured values'!H814</f>
        <v>299.11320000000001</v>
      </c>
      <c r="C172" s="37">
        <f t="shared" si="6"/>
        <v>3.3432158794730557E-3</v>
      </c>
      <c r="D172" s="55">
        <v>2.6720300000000002E-3</v>
      </c>
      <c r="E172" s="37">
        <f t="shared" si="7"/>
        <v>2.2247562905313368E-8</v>
      </c>
      <c r="F172" s="37">
        <f t="shared" si="8"/>
        <v>-17.621033366678734</v>
      </c>
    </row>
    <row r="173" spans="1:6" x14ac:dyDescent="0.3">
      <c r="A173" s="53">
        <v>1622</v>
      </c>
      <c r="B173" s="54">
        <f>273.16+'[1]Measured values'!H815</f>
        <v>299.11880000000002</v>
      </c>
      <c r="C173" s="37">
        <f t="shared" si="6"/>
        <v>3.3431532889273423E-3</v>
      </c>
      <c r="D173" s="55">
        <v>2.6695600000000001E-3</v>
      </c>
      <c r="E173" s="37">
        <f t="shared" si="7"/>
        <v>2.2283191772343643E-8</v>
      </c>
      <c r="F173" s="37">
        <f t="shared" si="8"/>
        <v>-17.619433174861154</v>
      </c>
    </row>
    <row r="174" spans="1:6" x14ac:dyDescent="0.3">
      <c r="A174" s="53">
        <v>1624</v>
      </c>
      <c r="B174" s="54">
        <f>273.16+'[1]Measured values'!H816</f>
        <v>299.12400000000002</v>
      </c>
      <c r="C174" s="37">
        <f t="shared" si="6"/>
        <v>3.3430951712333343E-3</v>
      </c>
      <c r="D174" s="55">
        <v>2.6731200000000002E-3</v>
      </c>
      <c r="E174" s="37">
        <f t="shared" si="7"/>
        <v>2.2365412257782494E-8</v>
      </c>
      <c r="F174" s="37">
        <f t="shared" si="8"/>
        <v>-17.615750167064373</v>
      </c>
    </row>
    <row r="175" spans="1:6" x14ac:dyDescent="0.3">
      <c r="A175" s="53">
        <v>1626</v>
      </c>
      <c r="B175" s="54">
        <f>273.16+'[1]Measured values'!H817</f>
        <v>299.1293</v>
      </c>
      <c r="C175" s="37">
        <f t="shared" si="6"/>
        <v>3.3430359379706368E-3</v>
      </c>
      <c r="D175" s="55">
        <v>2.6762600000000002E-3</v>
      </c>
      <c r="E175" s="37">
        <f t="shared" si="7"/>
        <v>2.2445515659288682E-8</v>
      </c>
      <c r="F175" s="37">
        <f t="shared" si="8"/>
        <v>-17.61217499062629</v>
      </c>
    </row>
    <row r="176" spans="1:6" x14ac:dyDescent="0.3">
      <c r="A176" s="53">
        <v>1628</v>
      </c>
      <c r="B176" s="54">
        <f>273.16+'[1]Measured values'!H818</f>
        <v>299.1345</v>
      </c>
      <c r="C176" s="37">
        <f t="shared" si="6"/>
        <v>3.3429778243566021E-3</v>
      </c>
      <c r="D176" s="55">
        <v>2.6751000000000001E-3</v>
      </c>
      <c r="E176" s="37">
        <f t="shared" si="7"/>
        <v>2.2488831320985643E-8</v>
      </c>
      <c r="F176" s="37">
        <f t="shared" si="8"/>
        <v>-17.610247036710192</v>
      </c>
    </row>
    <row r="177" spans="1:6" x14ac:dyDescent="0.3">
      <c r="A177" s="53">
        <v>1630</v>
      </c>
      <c r="B177" s="54">
        <f>273.16+'[1]Measured values'!H819</f>
        <v>299.13990000000001</v>
      </c>
      <c r="C177" s="37">
        <f t="shared" si="6"/>
        <v>3.3429174777420195E-3</v>
      </c>
      <c r="D177" s="55">
        <v>2.6756800000000002E-3</v>
      </c>
      <c r="E177" s="37">
        <f t="shared" si="7"/>
        <v>2.2549069253439012E-8</v>
      </c>
      <c r="F177" s="37">
        <f t="shared" si="8"/>
        <v>-17.607572046641614</v>
      </c>
    </row>
    <row r="178" spans="1:6" x14ac:dyDescent="0.3">
      <c r="A178" s="53">
        <v>1632</v>
      </c>
      <c r="B178" s="54">
        <f>273.16+'[1]Measured values'!H820</f>
        <v>299.14520000000005</v>
      </c>
      <c r="C178" s="37">
        <f t="shared" si="6"/>
        <v>3.3428582507758768E-3</v>
      </c>
      <c r="D178" s="55">
        <v>2.6765399999999998E-3</v>
      </c>
      <c r="E178" s="37">
        <f t="shared" si="7"/>
        <v>2.2610936092686586E-8</v>
      </c>
      <c r="F178" s="37">
        <f t="shared" si="8"/>
        <v>-17.604832149802522</v>
      </c>
    </row>
    <row r="179" spans="1:6" x14ac:dyDescent="0.3">
      <c r="A179" s="53">
        <v>1634</v>
      </c>
      <c r="B179" s="54">
        <f>273.16+'[1]Measured values'!H821</f>
        <v>299.15060000000005</v>
      </c>
      <c r="C179" s="37">
        <f t="shared" si="6"/>
        <v>3.3427979084782039E-3</v>
      </c>
      <c r="D179" s="55">
        <v>2.6750599999999999E-3</v>
      </c>
      <c r="E179" s="37">
        <f t="shared" si="7"/>
        <v>2.2654324178834708E-8</v>
      </c>
      <c r="F179" s="37">
        <f t="shared" si="8"/>
        <v>-17.602915090266094</v>
      </c>
    </row>
    <row r="180" spans="1:6" x14ac:dyDescent="0.3">
      <c r="A180" s="53">
        <v>1636</v>
      </c>
      <c r="B180" s="54">
        <f>273.16+'[1]Measured values'!H822</f>
        <v>299.1558</v>
      </c>
      <c r="C180" s="37">
        <f t="shared" si="6"/>
        <v>3.3427398031393675E-3</v>
      </c>
      <c r="D180" s="55">
        <v>2.6754499999999998E-3</v>
      </c>
      <c r="E180" s="37">
        <f t="shared" si="7"/>
        <v>2.2711716891377062E-8</v>
      </c>
      <c r="F180" s="37">
        <f t="shared" si="8"/>
        <v>-17.600384883009426</v>
      </c>
    </row>
    <row r="181" spans="1:6" x14ac:dyDescent="0.3">
      <c r="A181" s="53">
        <v>1638</v>
      </c>
      <c r="B181" s="54">
        <f>273.16+'[1]Measured values'!H823</f>
        <v>299.16110000000003</v>
      </c>
      <c r="C181" s="37">
        <f t="shared" si="6"/>
        <v>3.3426805824687766E-3</v>
      </c>
      <c r="D181" s="55">
        <v>2.6739200000000002E-3</v>
      </c>
      <c r="E181" s="37">
        <f t="shared" si="7"/>
        <v>2.27540929190582E-8</v>
      </c>
      <c r="F181" s="37">
        <f t="shared" si="8"/>
        <v>-17.598520799201019</v>
      </c>
    </row>
    <row r="182" spans="1:6" x14ac:dyDescent="0.3">
      <c r="A182" s="53">
        <v>1640</v>
      </c>
      <c r="B182" s="54">
        <f>273.16+'[1]Measured values'!H824</f>
        <v>299.16670000000005</v>
      </c>
      <c r="C182" s="37">
        <f t="shared" si="6"/>
        <v>3.3426180119645664E-3</v>
      </c>
      <c r="D182" s="55">
        <v>2.6718800000000002E-3</v>
      </c>
      <c r="E182" s="37">
        <f t="shared" si="7"/>
        <v>2.279547970891152E-8</v>
      </c>
      <c r="F182" s="37">
        <f t="shared" si="8"/>
        <v>-17.596703579022879</v>
      </c>
    </row>
    <row r="183" spans="1:6" x14ac:dyDescent="0.3">
      <c r="A183" s="53">
        <v>1642</v>
      </c>
      <c r="B183" s="54">
        <f>273.16+'[1]Measured values'!H825</f>
        <v>299.17190000000005</v>
      </c>
      <c r="C183" s="37">
        <f t="shared" si="6"/>
        <v>3.3425599128795178E-3</v>
      </c>
      <c r="D183" s="55">
        <v>2.66767E-3</v>
      </c>
      <c r="E183" s="37">
        <f t="shared" si="7"/>
        <v>2.2814297195789631E-8</v>
      </c>
      <c r="F183" s="37">
        <f t="shared" si="8"/>
        <v>-17.595878427521477</v>
      </c>
    </row>
    <row r="184" spans="1:6" x14ac:dyDescent="0.3">
      <c r="A184" s="53">
        <v>1644</v>
      </c>
      <c r="B184" s="54">
        <f>273.16+'[1]Measured values'!H826</f>
        <v>299.17720000000003</v>
      </c>
      <c r="C184" s="37">
        <f t="shared" si="6"/>
        <v>3.3425006985826457E-3</v>
      </c>
      <c r="D184" s="55">
        <v>2.6673399999999998E-3</v>
      </c>
      <c r="E184" s="37">
        <f t="shared" si="7"/>
        <v>2.2867527136179609E-8</v>
      </c>
      <c r="F184" s="37">
        <f t="shared" si="8"/>
        <v>-17.593547961728586</v>
      </c>
    </row>
    <row r="185" spans="1:6" x14ac:dyDescent="0.3">
      <c r="A185" s="53">
        <v>1646</v>
      </c>
      <c r="B185" s="54">
        <f>273.16+'[1]Measured values'!H827</f>
        <v>299.18240000000003</v>
      </c>
      <c r="C185" s="37">
        <f t="shared" si="6"/>
        <v>3.3424426035756111E-3</v>
      </c>
      <c r="D185" s="55">
        <v>2.6646600000000001E-3</v>
      </c>
      <c r="E185" s="37">
        <f t="shared" si="7"/>
        <v>2.2899757742501728E-8</v>
      </c>
      <c r="F185" s="37">
        <f t="shared" si="8"/>
        <v>-17.592139505372231</v>
      </c>
    </row>
    <row r="186" spans="1:6" x14ac:dyDescent="0.3">
      <c r="A186" s="53">
        <v>1648</v>
      </c>
      <c r="B186" s="54">
        <f>273.16+'[1]Measured values'!H828</f>
        <v>299.18780000000004</v>
      </c>
      <c r="C186" s="37">
        <f t="shared" si="6"/>
        <v>3.3423822762826557E-3</v>
      </c>
      <c r="D186" s="55">
        <v>2.6618200000000001E-3</v>
      </c>
      <c r="E186" s="37">
        <f t="shared" si="7"/>
        <v>2.2932902097629927E-8</v>
      </c>
      <c r="F186" s="37">
        <f t="shared" si="8"/>
        <v>-17.590693184734434</v>
      </c>
    </row>
    <row r="187" spans="1:6" x14ac:dyDescent="0.3">
      <c r="A187" s="53">
        <v>1650</v>
      </c>
      <c r="B187" s="54">
        <f>273.16+'[1]Measured values'!H829</f>
        <v>299.19350000000003</v>
      </c>
      <c r="C187" s="37">
        <f t="shared" si="6"/>
        <v>3.3423185998358918E-3</v>
      </c>
      <c r="D187" s="55">
        <v>2.66132E-3</v>
      </c>
      <c r="E187" s="37">
        <f t="shared" si="7"/>
        <v>2.2989645262058655E-8</v>
      </c>
      <c r="F187" s="37">
        <f t="shared" si="8"/>
        <v>-17.58822192838786</v>
      </c>
    </row>
    <row r="188" spans="1:6" x14ac:dyDescent="0.3">
      <c r="A188" s="53">
        <v>1652</v>
      </c>
      <c r="B188" s="54">
        <f>273.16+'[1]Measured values'!H830</f>
        <v>299.19850000000002</v>
      </c>
      <c r="C188" s="37">
        <f t="shared" si="6"/>
        <v>3.3422627453011961E-3</v>
      </c>
      <c r="D188" s="55">
        <v>2.6629100000000001E-3</v>
      </c>
      <c r="E188" s="37">
        <f t="shared" si="7"/>
        <v>2.3057233546120602E-8</v>
      </c>
      <c r="F188" s="37">
        <f t="shared" si="8"/>
        <v>-17.58528629694657</v>
      </c>
    </row>
    <row r="189" spans="1:6" x14ac:dyDescent="0.3">
      <c r="A189" s="53">
        <v>1654</v>
      </c>
      <c r="B189" s="54">
        <f>273.16+'[1]Measured values'!H831</f>
        <v>299.20390000000003</v>
      </c>
      <c r="C189" s="37">
        <f t="shared" si="6"/>
        <v>3.3422024245004824E-3</v>
      </c>
      <c r="D189" s="55">
        <v>2.6642900000000001E-3</v>
      </c>
      <c r="E189" s="37">
        <f t="shared" si="7"/>
        <v>2.3127657379756575E-8</v>
      </c>
      <c r="F189" s="37">
        <f t="shared" si="8"/>
        <v>-17.582236646430793</v>
      </c>
    </row>
    <row r="190" spans="1:6" x14ac:dyDescent="0.3">
      <c r="A190" s="53">
        <v>1656</v>
      </c>
      <c r="B190" s="54">
        <f>273.16+'[1]Measured values'!H832</f>
        <v>299.209</v>
      </c>
      <c r="C190" s="37">
        <f t="shared" si="6"/>
        <v>3.3421454568545732E-3</v>
      </c>
      <c r="D190" s="55">
        <v>2.6638199999999999E-3</v>
      </c>
      <c r="E190" s="37">
        <f t="shared" si="7"/>
        <v>2.3179066097664993E-8</v>
      </c>
      <c r="F190" s="37">
        <f t="shared" si="8"/>
        <v>-17.580016288989448</v>
      </c>
    </row>
    <row r="191" spans="1:6" x14ac:dyDescent="0.3">
      <c r="A191" s="53">
        <v>1658</v>
      </c>
      <c r="B191" s="54">
        <f>273.16+'[1]Measured values'!H833</f>
        <v>299.21480000000003</v>
      </c>
      <c r="C191" s="37">
        <f t="shared" si="6"/>
        <v>3.3420806724801045E-3</v>
      </c>
      <c r="D191" s="55">
        <v>2.6635600000000001E-3</v>
      </c>
      <c r="E191" s="37">
        <f t="shared" si="7"/>
        <v>2.3240225881118821E-8</v>
      </c>
      <c r="F191" s="37">
        <f t="shared" si="8"/>
        <v>-17.577381185512568</v>
      </c>
    </row>
    <row r="192" spans="1:6" x14ac:dyDescent="0.3">
      <c r="A192" s="53">
        <v>1660</v>
      </c>
      <c r="B192" s="54">
        <f>273.16+'[1]Measured values'!H834</f>
        <v>299.22000000000003</v>
      </c>
      <c r="C192" s="37">
        <f t="shared" si="6"/>
        <v>3.3420225920727221E-3</v>
      </c>
      <c r="D192" s="55">
        <v>2.6678399999999999E-3</v>
      </c>
      <c r="E192" s="37">
        <f t="shared" si="7"/>
        <v>2.3334818073822232E-8</v>
      </c>
      <c r="F192" s="37">
        <f t="shared" si="8"/>
        <v>-17.573319253854336</v>
      </c>
    </row>
    <row r="193" spans="1:6" x14ac:dyDescent="0.3">
      <c r="A193" s="53">
        <v>1662</v>
      </c>
      <c r="B193" s="54">
        <f>273.16+'[1]Measured values'!H835</f>
        <v>299.2251</v>
      </c>
      <c r="C193" s="37">
        <f t="shared" si="6"/>
        <v>3.3419656305570624E-3</v>
      </c>
      <c r="D193" s="55">
        <v>2.6698799999999999E-3</v>
      </c>
      <c r="E193" s="37">
        <f t="shared" si="7"/>
        <v>2.34091251506669E-8</v>
      </c>
      <c r="F193" s="37">
        <f t="shared" si="8"/>
        <v>-17.570139926895123</v>
      </c>
    </row>
    <row r="194" spans="1:6" x14ac:dyDescent="0.3">
      <c r="A194" s="53">
        <v>1664</v>
      </c>
      <c r="B194" s="54">
        <f>273.16+'[1]Measured values'!H836</f>
        <v>299.23050000000001</v>
      </c>
      <c r="C194" s="37">
        <f t="shared" si="6"/>
        <v>3.3419053204803654E-3</v>
      </c>
      <c r="D194" s="55">
        <v>2.66767E-3</v>
      </c>
      <c r="E194" s="37">
        <f t="shared" si="7"/>
        <v>2.3449781227224044E-8</v>
      </c>
      <c r="F194" s="37">
        <f t="shared" si="8"/>
        <v>-17.568404671427107</v>
      </c>
    </row>
    <row r="195" spans="1:6" x14ac:dyDescent="0.3">
      <c r="A195" s="53">
        <v>1666</v>
      </c>
      <c r="B195" s="54">
        <f>273.16+'[1]Measured values'!H837</f>
        <v>299.23530000000005</v>
      </c>
      <c r="C195" s="37">
        <f t="shared" si="6"/>
        <v>3.3418517133506635E-3</v>
      </c>
      <c r="D195" s="55">
        <v>2.6675800000000001E-3</v>
      </c>
      <c r="E195" s="37">
        <f t="shared" si="7"/>
        <v>2.3502609601044435E-8</v>
      </c>
      <c r="F195" s="37">
        <f t="shared" si="8"/>
        <v>-17.566154375108589</v>
      </c>
    </row>
    <row r="196" spans="1:6" x14ac:dyDescent="0.3">
      <c r="A196" s="53">
        <v>1668</v>
      </c>
      <c r="B196" s="54">
        <f>273.16+'[1]Measured values'!H838</f>
        <v>299.24080000000004</v>
      </c>
      <c r="C196" s="37">
        <f t="shared" si="6"/>
        <v>3.3417902906288178E-3</v>
      </c>
      <c r="D196" s="55">
        <v>2.66191E-3</v>
      </c>
      <c r="E196" s="37">
        <f t="shared" si="7"/>
        <v>2.3514263534628425E-8</v>
      </c>
      <c r="F196" s="37">
        <f t="shared" si="8"/>
        <v>-17.565658641001004</v>
      </c>
    </row>
    <row r="197" spans="1:6" x14ac:dyDescent="0.3">
      <c r="A197" s="53">
        <v>1670</v>
      </c>
      <c r="B197" s="54">
        <f>273.16+'[1]Measured values'!H839</f>
        <v>299.24600000000004</v>
      </c>
      <c r="C197" s="37">
        <f t="shared" si="6"/>
        <v>3.3417322203137213E-3</v>
      </c>
      <c r="D197" s="55">
        <v>2.6586399999999999E-3</v>
      </c>
      <c r="E197" s="37">
        <f t="shared" si="7"/>
        <v>2.3543852109790357E-8</v>
      </c>
      <c r="F197" s="37">
        <f t="shared" si="8"/>
        <v>-17.564401107474385</v>
      </c>
    </row>
    <row r="198" spans="1:6" x14ac:dyDescent="0.3">
      <c r="A198" s="53">
        <v>1672</v>
      </c>
      <c r="B198" s="54">
        <f>273.16+'[1]Measured values'!H840</f>
        <v>299.25140000000005</v>
      </c>
      <c r="C198" s="37">
        <f t="shared" si="6"/>
        <v>3.3416719186610318E-3</v>
      </c>
      <c r="D198" s="55">
        <v>2.6538199999999999E-3</v>
      </c>
      <c r="E198" s="37">
        <f t="shared" si="7"/>
        <v>2.3562089138579075E-8</v>
      </c>
      <c r="F198" s="37">
        <f t="shared" si="8"/>
        <v>-17.563626808979691</v>
      </c>
    </row>
    <row r="199" spans="1:6" x14ac:dyDescent="0.3">
      <c r="A199" s="53">
        <v>1674</v>
      </c>
      <c r="B199" s="54">
        <f>273.16+'[1]Measured values'!H841</f>
        <v>299.25690000000003</v>
      </c>
      <c r="C199" s="37">
        <f t="shared" si="6"/>
        <v>3.3416105025481447E-3</v>
      </c>
      <c r="D199" s="55">
        <v>2.6496499999999999E-3</v>
      </c>
      <c r="E199" s="37">
        <f t="shared" si="7"/>
        <v>2.3587341418581148E-8</v>
      </c>
      <c r="F199" s="37">
        <f t="shared" si="8"/>
        <v>-17.562555649386958</v>
      </c>
    </row>
    <row r="200" spans="1:6" x14ac:dyDescent="0.3">
      <c r="A200" s="53">
        <v>1676</v>
      </c>
      <c r="B200" s="54">
        <f>273.16+'[1]Measured values'!H842</f>
        <v>299.26190000000003</v>
      </c>
      <c r="C200" s="37">
        <f t="shared" si="6"/>
        <v>3.3415546716772161E-3</v>
      </c>
      <c r="D200" s="55">
        <v>2.65008E-3</v>
      </c>
      <c r="E200" s="37">
        <f t="shared" si="7"/>
        <v>2.3648079011733156E-8</v>
      </c>
      <c r="F200" s="37">
        <f t="shared" si="8"/>
        <v>-17.559983951026986</v>
      </c>
    </row>
    <row r="201" spans="1:6" x14ac:dyDescent="0.3">
      <c r="A201" s="53">
        <v>1678</v>
      </c>
      <c r="B201" s="54">
        <f>273.16+'[1]Measured values'!H843</f>
        <v>299.26730000000003</v>
      </c>
      <c r="C201" s="37">
        <f t="shared" ref="C201:C264" si="9">1/B201</f>
        <v>3.3414943764320387E-3</v>
      </c>
      <c r="D201" s="55">
        <v>2.6472700000000002E-3</v>
      </c>
      <c r="E201" s="37">
        <f t="shared" ref="E201:E264" si="10">(D201*($B$3-$B$4))/(($B$2*($B$3-B201)*($B$3-$B$4))+($B$1*($B$3-B201)*($B$4-B201)))</f>
        <v>2.3684709263825799E-8</v>
      </c>
      <c r="F201" s="37">
        <f t="shared" ref="F201:F264" si="11">LN(E201)</f>
        <v>-17.558436175764221</v>
      </c>
    </row>
    <row r="202" spans="1:6" x14ac:dyDescent="0.3">
      <c r="A202" s="53">
        <v>1680</v>
      </c>
      <c r="B202" s="54">
        <f>273.16+'[1]Measured values'!H844</f>
        <v>299.27280000000002</v>
      </c>
      <c r="C202" s="37">
        <f t="shared" si="9"/>
        <v>3.3414329668449653E-3</v>
      </c>
      <c r="D202" s="55">
        <v>2.64482E-3</v>
      </c>
      <c r="E202" s="37">
        <f t="shared" si="10"/>
        <v>2.3725910491422226E-8</v>
      </c>
      <c r="F202" s="37">
        <f t="shared" si="11"/>
        <v>-17.556698116309143</v>
      </c>
    </row>
    <row r="203" spans="1:6" x14ac:dyDescent="0.3">
      <c r="A203" s="53">
        <v>1682</v>
      </c>
      <c r="B203" s="54">
        <f>273.16+'[1]Measured values'!H845</f>
        <v>299.27760000000001</v>
      </c>
      <c r="C203" s="37">
        <f t="shared" si="9"/>
        <v>3.3413793748680153E-3</v>
      </c>
      <c r="D203" s="55">
        <v>2.6431599999999999E-3</v>
      </c>
      <c r="E203" s="37">
        <f t="shared" si="10"/>
        <v>2.3766346897259659E-8</v>
      </c>
      <c r="F203" s="37">
        <f t="shared" si="11"/>
        <v>-17.554995252818038</v>
      </c>
    </row>
    <row r="204" spans="1:6" x14ac:dyDescent="0.3">
      <c r="A204" s="53">
        <v>1684</v>
      </c>
      <c r="B204" s="54">
        <f>273.16+'[1]Measured values'!H846</f>
        <v>299.28300000000002</v>
      </c>
      <c r="C204" s="37">
        <f t="shared" si="9"/>
        <v>3.3413190859487509E-3</v>
      </c>
      <c r="D204" s="55">
        <v>2.6378700000000001E-3</v>
      </c>
      <c r="E204" s="37">
        <f t="shared" si="10"/>
        <v>2.3781208326677235E-8</v>
      </c>
      <c r="F204" s="37">
        <f t="shared" si="11"/>
        <v>-17.554370134246472</v>
      </c>
    </row>
    <row r="205" spans="1:6" x14ac:dyDescent="0.3">
      <c r="A205" s="53">
        <v>1686</v>
      </c>
      <c r="B205" s="54">
        <f>273.16+'[1]Measured values'!H847</f>
        <v>299.28830000000005</v>
      </c>
      <c r="C205" s="37">
        <f t="shared" si="9"/>
        <v>3.3412599156064566E-3</v>
      </c>
      <c r="D205" s="55">
        <v>2.6382599999999999E-3</v>
      </c>
      <c r="E205" s="37">
        <f t="shared" si="10"/>
        <v>2.3846324098081976E-8</v>
      </c>
      <c r="F205" s="37">
        <f t="shared" si="11"/>
        <v>-17.551635757357257</v>
      </c>
    </row>
    <row r="206" spans="1:6" x14ac:dyDescent="0.3">
      <c r="A206" s="53">
        <v>1688</v>
      </c>
      <c r="B206" s="54">
        <f>273.16+'[1]Measured values'!H848</f>
        <v>299.2937</v>
      </c>
      <c r="C206" s="37">
        <f t="shared" si="9"/>
        <v>3.3411996309979128E-3</v>
      </c>
      <c r="D206" s="55">
        <v>2.6356000000000001E-3</v>
      </c>
      <c r="E206" s="37">
        <f t="shared" si="10"/>
        <v>2.3885307907342359E-8</v>
      </c>
      <c r="F206" s="37">
        <f t="shared" si="11"/>
        <v>-17.550002298944438</v>
      </c>
    </row>
    <row r="207" spans="1:6" x14ac:dyDescent="0.3">
      <c r="A207" s="53">
        <v>1690</v>
      </c>
      <c r="B207" s="54">
        <f>273.16+'[1]Measured values'!H849</f>
        <v>299.29850000000005</v>
      </c>
      <c r="C207" s="37">
        <f t="shared" si="9"/>
        <v>3.3411460465054112E-3</v>
      </c>
      <c r="D207" s="55">
        <v>2.6359999999999999E-3</v>
      </c>
      <c r="E207" s="37">
        <f t="shared" si="10"/>
        <v>2.394524506902207E-8</v>
      </c>
      <c r="F207" s="37">
        <f t="shared" si="11"/>
        <v>-17.547496068540521</v>
      </c>
    </row>
    <row r="208" spans="1:6" x14ac:dyDescent="0.3">
      <c r="A208" s="53">
        <v>1692</v>
      </c>
      <c r="B208" s="54">
        <f>273.16+'[1]Measured values'!H850</f>
        <v>299.30420000000004</v>
      </c>
      <c r="C208" s="37">
        <f t="shared" si="9"/>
        <v>3.3410824171528496E-3</v>
      </c>
      <c r="D208" s="55">
        <v>2.6294000000000001E-3</v>
      </c>
      <c r="E208" s="37">
        <f t="shared" si="10"/>
        <v>2.395233838173035E-8</v>
      </c>
      <c r="F208" s="37">
        <f t="shared" si="11"/>
        <v>-17.54719988187518</v>
      </c>
    </row>
    <row r="209" spans="1:6" x14ac:dyDescent="0.3">
      <c r="A209" s="53">
        <v>1694</v>
      </c>
      <c r="B209" s="54">
        <f>273.16+'[1]Measured values'!H851</f>
        <v>299.30900000000003</v>
      </c>
      <c r="C209" s="37">
        <f t="shared" si="9"/>
        <v>3.3410288364198867E-3</v>
      </c>
      <c r="D209" s="55">
        <v>2.6325799999999998E-3</v>
      </c>
      <c r="E209" s="37">
        <f t="shared" si="10"/>
        <v>2.4038127761285629E-8</v>
      </c>
      <c r="F209" s="37">
        <f t="shared" si="11"/>
        <v>-17.543624610458409</v>
      </c>
    </row>
    <row r="210" spans="1:6" x14ac:dyDescent="0.3">
      <c r="A210" s="53">
        <v>1696</v>
      </c>
      <c r="B210" s="54">
        <f>273.16+'[1]Measured values'!H852</f>
        <v>299.31420000000003</v>
      </c>
      <c r="C210" s="37">
        <f t="shared" si="9"/>
        <v>3.3409707925651367E-3</v>
      </c>
      <c r="D210" s="55">
        <v>2.6313999999999999E-3</v>
      </c>
      <c r="E210" s="37">
        <f t="shared" si="10"/>
        <v>2.4089185804531144E-8</v>
      </c>
      <c r="F210" s="37">
        <f t="shared" si="11"/>
        <v>-17.541502818959245</v>
      </c>
    </row>
    <row r="211" spans="1:6" x14ac:dyDescent="0.3">
      <c r="A211" s="53">
        <v>1698</v>
      </c>
      <c r="B211" s="54">
        <f>273.16+'[1]Measured values'!H853</f>
        <v>299.31990000000002</v>
      </c>
      <c r="C211" s="37">
        <f t="shared" si="9"/>
        <v>3.340907169887468E-3</v>
      </c>
      <c r="D211" s="55">
        <v>2.6277900000000001E-3</v>
      </c>
      <c r="E211" s="37">
        <f t="shared" si="10"/>
        <v>2.4124188331000678E-8</v>
      </c>
      <c r="F211" s="37">
        <f t="shared" si="11"/>
        <v>-17.540050834598198</v>
      </c>
    </row>
    <row r="212" spans="1:6" x14ac:dyDescent="0.3">
      <c r="A212" s="53">
        <v>1700</v>
      </c>
      <c r="B212" s="54">
        <f>273.16+'[1]Measured values'!H854</f>
        <v>299.32510000000002</v>
      </c>
      <c r="C212" s="37">
        <f t="shared" si="9"/>
        <v>3.3408491302600414E-3</v>
      </c>
      <c r="D212" s="55">
        <v>2.6302399999999998E-3</v>
      </c>
      <c r="E212" s="37">
        <f t="shared" si="10"/>
        <v>2.4209155362341896E-8</v>
      </c>
      <c r="F212" s="37">
        <f t="shared" si="11"/>
        <v>-17.536534954571096</v>
      </c>
    </row>
    <row r="213" spans="1:6" x14ac:dyDescent="0.3">
      <c r="A213" s="53">
        <v>1702</v>
      </c>
      <c r="B213" s="54">
        <f>273.16+'[1]Measured values'!H855</f>
        <v>299.33010000000002</v>
      </c>
      <c r="C213" s="37">
        <f t="shared" si="9"/>
        <v>3.3407933248276733E-3</v>
      </c>
      <c r="D213" s="55">
        <v>2.62781E-3</v>
      </c>
      <c r="E213" s="37">
        <f t="shared" si="10"/>
        <v>2.4247110471043543E-8</v>
      </c>
      <c r="F213" s="37">
        <f t="shared" si="11"/>
        <v>-17.534968382495794</v>
      </c>
    </row>
    <row r="214" spans="1:6" x14ac:dyDescent="0.3">
      <c r="A214" s="53">
        <v>1704</v>
      </c>
      <c r="B214" s="54">
        <f>273.16+'[1]Measured values'!H856</f>
        <v>299.3356</v>
      </c>
      <c r="C214" s="37">
        <f t="shared" si="9"/>
        <v>3.3407319410053466E-3</v>
      </c>
      <c r="D214" s="55">
        <v>2.62467E-3</v>
      </c>
      <c r="E214" s="37">
        <f t="shared" si="10"/>
        <v>2.4284758559257892E-8</v>
      </c>
      <c r="F214" s="37">
        <f t="shared" si="11"/>
        <v>-17.533416903168153</v>
      </c>
    </row>
    <row r="215" spans="1:6" x14ac:dyDescent="0.3">
      <c r="A215" s="53">
        <v>1706</v>
      </c>
      <c r="B215" s="54">
        <f>273.16+'[1]Measured values'!H857</f>
        <v>299.34059999999999</v>
      </c>
      <c r="C215" s="37">
        <f t="shared" si="9"/>
        <v>3.340676139487928E-3</v>
      </c>
      <c r="D215" s="55">
        <v>2.6228900000000001E-3</v>
      </c>
      <c r="E215" s="37">
        <f t="shared" si="10"/>
        <v>2.4329130642342784E-8</v>
      </c>
      <c r="F215" s="37">
        <f t="shared" si="11"/>
        <v>-17.531591412711172</v>
      </c>
    </row>
    <row r="216" spans="1:6" x14ac:dyDescent="0.3">
      <c r="A216" s="53">
        <v>1708</v>
      </c>
      <c r="B216" s="54">
        <f>273.16+'[1]Measured values'!H858</f>
        <v>299.34540000000004</v>
      </c>
      <c r="C216" s="37">
        <f t="shared" si="9"/>
        <v>3.3406225717849676E-3</v>
      </c>
      <c r="D216" s="55">
        <v>2.6207600000000002E-3</v>
      </c>
      <c r="E216" s="37">
        <f t="shared" si="10"/>
        <v>2.4368020591145124E-8</v>
      </c>
      <c r="F216" s="37">
        <f t="shared" si="11"/>
        <v>-17.529994195786365</v>
      </c>
    </row>
    <row r="217" spans="1:6" x14ac:dyDescent="0.3">
      <c r="A217" s="53">
        <v>1710</v>
      </c>
      <c r="B217" s="54">
        <f>273.16+'[1]Measured values'!H859</f>
        <v>299.35110000000003</v>
      </c>
      <c r="C217" s="37">
        <f t="shared" si="9"/>
        <v>3.3405589623689371E-3</v>
      </c>
      <c r="D217" s="55">
        <v>2.6165899999999998E-3</v>
      </c>
      <c r="E217" s="37">
        <f t="shared" si="10"/>
        <v>2.4399147424069665E-8</v>
      </c>
      <c r="F217" s="37">
        <f t="shared" si="11"/>
        <v>-17.528717646894219</v>
      </c>
    </row>
    <row r="218" spans="1:6" x14ac:dyDescent="0.3">
      <c r="A218" s="53">
        <v>1712</v>
      </c>
      <c r="B218" s="54">
        <f>273.16+'[1]Measured values'!H860</f>
        <v>299.35630000000003</v>
      </c>
      <c r="C218" s="37">
        <f t="shared" si="9"/>
        <v>3.3405009348391862E-3</v>
      </c>
      <c r="D218" s="55">
        <v>2.6145700000000001E-3</v>
      </c>
      <c r="E218" s="37">
        <f t="shared" si="10"/>
        <v>2.444438048761902E-8</v>
      </c>
      <c r="F218" s="37">
        <f t="shared" si="11"/>
        <v>-17.526865484349276</v>
      </c>
    </row>
    <row r="219" spans="1:6" x14ac:dyDescent="0.3">
      <c r="A219" s="53">
        <v>1714</v>
      </c>
      <c r="B219" s="54">
        <f>273.16+'[1]Measured values'!H861</f>
        <v>299.36170000000004</v>
      </c>
      <c r="C219" s="37">
        <f t="shared" si="9"/>
        <v>3.3404406776150718E-3</v>
      </c>
      <c r="D219" s="55">
        <v>2.6145700000000001E-3</v>
      </c>
      <c r="E219" s="37">
        <f t="shared" si="10"/>
        <v>2.4511270317594402E-8</v>
      </c>
      <c r="F219" s="37">
        <f t="shared" si="11"/>
        <v>-17.524132812206219</v>
      </c>
    </row>
    <row r="220" spans="1:6" x14ac:dyDescent="0.3">
      <c r="A220" s="53">
        <v>1716</v>
      </c>
      <c r="B220" s="54">
        <f>273.16+'[1]Measured values'!H862</f>
        <v>299.36700000000002</v>
      </c>
      <c r="C220" s="37">
        <f t="shared" si="9"/>
        <v>3.3403815383793137E-3</v>
      </c>
      <c r="D220" s="55">
        <v>2.6186299999999998E-3</v>
      </c>
      <c r="E220" s="37">
        <f t="shared" si="10"/>
        <v>2.4615441985406063E-8</v>
      </c>
      <c r="F220" s="37">
        <f t="shared" si="11"/>
        <v>-17.519891867959771</v>
      </c>
    </row>
    <row r="221" spans="1:6" x14ac:dyDescent="0.3">
      <c r="A221" s="53">
        <v>1718</v>
      </c>
      <c r="B221" s="54">
        <f>273.16+'[1]Measured values'!H863</f>
        <v>299.37220000000002</v>
      </c>
      <c r="C221" s="37">
        <f t="shared" si="9"/>
        <v>3.3403235170132695E-3</v>
      </c>
      <c r="D221" s="55">
        <v>2.6186600000000001E-3</v>
      </c>
      <c r="E221" s="37">
        <f t="shared" si="10"/>
        <v>2.4680933155397495E-8</v>
      </c>
      <c r="F221" s="37">
        <f t="shared" si="11"/>
        <v>-17.517234828437726</v>
      </c>
    </row>
    <row r="222" spans="1:6" x14ac:dyDescent="0.3">
      <c r="A222" s="53">
        <v>1720</v>
      </c>
      <c r="B222" s="54">
        <f>273.16+'[1]Measured values'!H864</f>
        <v>299.37720000000002</v>
      </c>
      <c r="C222" s="37">
        <f t="shared" si="9"/>
        <v>3.3402677291390257E-3</v>
      </c>
      <c r="D222" s="55">
        <v>2.61984E-3</v>
      </c>
      <c r="E222" s="37">
        <f t="shared" si="10"/>
        <v>2.475511004407143E-8</v>
      </c>
      <c r="F222" s="37">
        <f t="shared" si="11"/>
        <v>-17.514233902815842</v>
      </c>
    </row>
    <row r="223" spans="1:6" x14ac:dyDescent="0.3">
      <c r="A223" s="53">
        <v>1722</v>
      </c>
      <c r="B223" s="54">
        <f>273.16+'[1]Measured values'!H865</f>
        <v>299.38250000000005</v>
      </c>
      <c r="C223" s="37">
        <f t="shared" si="9"/>
        <v>3.3402085960268211E-3</v>
      </c>
      <c r="D223" s="55">
        <v>2.6192799999999999E-3</v>
      </c>
      <c r="E223" s="37">
        <f t="shared" si="10"/>
        <v>2.4816994567071281E-8</v>
      </c>
      <c r="F223" s="37">
        <f t="shared" si="11"/>
        <v>-17.511737153660928</v>
      </c>
    </row>
    <row r="224" spans="1:6" x14ac:dyDescent="0.3">
      <c r="A224" s="53">
        <v>1724</v>
      </c>
      <c r="B224" s="54">
        <f>273.16+'[1]Measured values'!H866</f>
        <v>299.38750000000005</v>
      </c>
      <c r="C224" s="37">
        <f t="shared" si="9"/>
        <v>3.3401528119911482E-3</v>
      </c>
      <c r="D224" s="55">
        <v>2.6207399999999999E-3</v>
      </c>
      <c r="E224" s="37">
        <f t="shared" si="10"/>
        <v>2.4894571112022259E-8</v>
      </c>
      <c r="F224" s="37">
        <f t="shared" si="11"/>
        <v>-17.508616084876856</v>
      </c>
    </row>
    <row r="225" spans="1:6" x14ac:dyDescent="0.3">
      <c r="A225" s="53">
        <v>1726</v>
      </c>
      <c r="B225" s="54">
        <f>273.16+'[1]Measured values'!H867</f>
        <v>299.39290000000005</v>
      </c>
      <c r="C225" s="37">
        <f t="shared" si="9"/>
        <v>3.3400925673254104E-3</v>
      </c>
      <c r="D225" s="55">
        <v>2.6160599999999999E-3</v>
      </c>
      <c r="E225" s="37">
        <f t="shared" si="10"/>
        <v>2.4919202520948766E-8</v>
      </c>
      <c r="F225" s="37">
        <f t="shared" si="11"/>
        <v>-17.507627145106284</v>
      </c>
    </row>
    <row r="226" spans="1:6" x14ac:dyDescent="0.3">
      <c r="A226" s="53">
        <v>1728</v>
      </c>
      <c r="B226" s="54">
        <f>273.16+'[1]Measured values'!H868</f>
        <v>299.39800000000002</v>
      </c>
      <c r="C226" s="37">
        <f t="shared" si="9"/>
        <v>3.3400356715809721E-3</v>
      </c>
      <c r="D226" s="55">
        <v>2.6178E-3</v>
      </c>
      <c r="E226" s="37">
        <f t="shared" si="10"/>
        <v>2.5001422112537124E-8</v>
      </c>
      <c r="F226" s="37">
        <f t="shared" si="11"/>
        <v>-17.504333129194588</v>
      </c>
    </row>
    <row r="227" spans="1:6" x14ac:dyDescent="0.3">
      <c r="A227" s="53">
        <v>1730</v>
      </c>
      <c r="B227" s="54">
        <f>273.16+'[1]Measured values'!H869</f>
        <v>299.40340000000003</v>
      </c>
      <c r="C227" s="37">
        <f t="shared" si="9"/>
        <v>3.339975431140728E-3</v>
      </c>
      <c r="D227" s="55">
        <v>2.6133100000000002E-3</v>
      </c>
      <c r="E227" s="37">
        <f t="shared" si="10"/>
        <v>2.5028303911704401E-8</v>
      </c>
      <c r="F227" s="37">
        <f t="shared" si="11"/>
        <v>-17.503258496015853</v>
      </c>
    </row>
    <row r="228" spans="1:6" x14ac:dyDescent="0.3">
      <c r="A228" s="53">
        <v>1732</v>
      </c>
      <c r="B228" s="54">
        <f>273.16+'[1]Measured values'!H870</f>
        <v>299.40860000000004</v>
      </c>
      <c r="C228" s="37">
        <f t="shared" si="9"/>
        <v>3.3399174238816116E-3</v>
      </c>
      <c r="D228" s="55">
        <v>2.6109599999999998E-3</v>
      </c>
      <c r="E228" s="37">
        <f t="shared" si="10"/>
        <v>2.5073285263772132E-8</v>
      </c>
      <c r="F228" s="37">
        <f t="shared" si="11"/>
        <v>-17.501462889732952</v>
      </c>
    </row>
    <row r="229" spans="1:6" x14ac:dyDescent="0.3">
      <c r="A229" s="53">
        <v>1734</v>
      </c>
      <c r="B229" s="54">
        <f>273.16+'[1]Measured values'!H871</f>
        <v>299.4135</v>
      </c>
      <c r="C229" s="37">
        <f t="shared" si="9"/>
        <v>3.3398627650389847E-3</v>
      </c>
      <c r="D229" s="55">
        <v>2.6125499999999999E-3</v>
      </c>
      <c r="E229" s="37">
        <f t="shared" si="10"/>
        <v>2.5152520855006912E-8</v>
      </c>
      <c r="F229" s="37">
        <f t="shared" si="11"/>
        <v>-17.498307712620178</v>
      </c>
    </row>
    <row r="230" spans="1:6" x14ac:dyDescent="0.3">
      <c r="A230" s="53">
        <v>1736</v>
      </c>
      <c r="B230" s="54">
        <f>273.16+'[1]Measured values'!H872</f>
        <v>299.41910000000001</v>
      </c>
      <c r="C230" s="37">
        <f t="shared" si="9"/>
        <v>3.3398002999808626E-3</v>
      </c>
      <c r="D230" s="55">
        <v>2.6105500000000001E-3</v>
      </c>
      <c r="E230" s="37">
        <f t="shared" si="10"/>
        <v>2.5206713815741879E-8</v>
      </c>
      <c r="F230" s="37">
        <f t="shared" si="11"/>
        <v>-17.496155456653277</v>
      </c>
    </row>
    <row r="231" spans="1:6" x14ac:dyDescent="0.3">
      <c r="A231" s="53">
        <v>1738</v>
      </c>
      <c r="B231" s="54">
        <f>273.16+'[1]Measured values'!H873</f>
        <v>299.42410000000001</v>
      </c>
      <c r="C231" s="37">
        <f t="shared" si="9"/>
        <v>3.3397445295819542E-3</v>
      </c>
      <c r="D231" s="55">
        <v>2.6111099999999998E-3</v>
      </c>
      <c r="E231" s="37">
        <f t="shared" si="10"/>
        <v>2.5278076654694861E-8</v>
      </c>
      <c r="F231" s="37">
        <f t="shared" si="11"/>
        <v>-17.493328352259311</v>
      </c>
    </row>
    <row r="232" spans="1:6" x14ac:dyDescent="0.3">
      <c r="A232" s="53">
        <v>1740</v>
      </c>
      <c r="B232" s="54">
        <f>273.16+'[1]Measured values'!H874</f>
        <v>299.42900000000003</v>
      </c>
      <c r="C232" s="37">
        <f t="shared" si="9"/>
        <v>3.3396898763980772E-3</v>
      </c>
      <c r="D232" s="55">
        <v>2.6117599999999999E-3</v>
      </c>
      <c r="E232" s="37">
        <f t="shared" si="10"/>
        <v>2.5349356840862437E-8</v>
      </c>
      <c r="F232" s="37">
        <f t="shared" si="11"/>
        <v>-17.490512478400206</v>
      </c>
    </row>
    <row r="233" spans="1:6" x14ac:dyDescent="0.3">
      <c r="A233" s="53">
        <v>1742</v>
      </c>
      <c r="B233" s="54">
        <f>273.16+'[1]Measured values'!H875</f>
        <v>299.43440000000004</v>
      </c>
      <c r="C233" s="37">
        <f t="shared" si="9"/>
        <v>3.3396296484305074E-3</v>
      </c>
      <c r="D233" s="55">
        <v>2.6068599999999999E-3</v>
      </c>
      <c r="E233" s="37">
        <f t="shared" si="10"/>
        <v>2.5373669122308427E-8</v>
      </c>
      <c r="F233" s="37">
        <f t="shared" si="11"/>
        <v>-17.48955384934186</v>
      </c>
    </row>
    <row r="234" spans="1:6" x14ac:dyDescent="0.3">
      <c r="A234" s="53">
        <v>1744</v>
      </c>
      <c r="B234" s="54">
        <f>273.16+'[1]Measured values'!H876</f>
        <v>299.43940000000003</v>
      </c>
      <c r="C234" s="37">
        <f t="shared" si="9"/>
        <v>3.3395738837307311E-3</v>
      </c>
      <c r="D234" s="55">
        <v>2.6003699999999999E-3</v>
      </c>
      <c r="E234" s="37">
        <f t="shared" si="10"/>
        <v>2.5377243958956772E-8</v>
      </c>
      <c r="F234" s="37">
        <f t="shared" si="11"/>
        <v>-17.489412971614257</v>
      </c>
    </row>
    <row r="235" spans="1:6" x14ac:dyDescent="0.3">
      <c r="A235" s="53">
        <v>1746</v>
      </c>
      <c r="B235" s="54">
        <f>273.16+'[1]Measured values'!H877</f>
        <v>299.44450000000001</v>
      </c>
      <c r="C235" s="37">
        <f t="shared" si="9"/>
        <v>3.3395170056554719E-3</v>
      </c>
      <c r="D235" s="55">
        <v>2.5960699999999998E-3</v>
      </c>
      <c r="E235" s="37">
        <f t="shared" si="10"/>
        <v>2.5403609096605184E-8</v>
      </c>
      <c r="F235" s="37">
        <f t="shared" si="11"/>
        <v>-17.488374582598279</v>
      </c>
    </row>
    <row r="236" spans="1:6" x14ac:dyDescent="0.3">
      <c r="A236" s="53">
        <v>1748</v>
      </c>
      <c r="B236" s="54">
        <f>273.16+'[1]Measured values'!H878</f>
        <v>299.4495</v>
      </c>
      <c r="C236" s="37">
        <f t="shared" si="9"/>
        <v>3.3394612447173897E-3</v>
      </c>
      <c r="D236" s="55">
        <v>2.5905799999999999E-3</v>
      </c>
      <c r="E236" s="37">
        <f t="shared" si="10"/>
        <v>2.5417092102143896E-8</v>
      </c>
      <c r="F236" s="37">
        <f t="shared" si="11"/>
        <v>-17.48784397182208</v>
      </c>
    </row>
    <row r="237" spans="1:6" x14ac:dyDescent="0.3">
      <c r="A237" s="53">
        <v>1750</v>
      </c>
      <c r="B237" s="54">
        <f>273.16+'[1]Measured values'!H879</f>
        <v>299.4547</v>
      </c>
      <c r="C237" s="37">
        <f t="shared" si="9"/>
        <v>3.3394032553170812E-3</v>
      </c>
      <c r="D237" s="55">
        <v>2.5863700000000002E-3</v>
      </c>
      <c r="E237" s="37">
        <f t="shared" si="10"/>
        <v>2.5445943356884061E-8</v>
      </c>
      <c r="F237" s="37">
        <f t="shared" si="11"/>
        <v>-17.486709503240952</v>
      </c>
    </row>
    <row r="238" spans="1:6" x14ac:dyDescent="0.3">
      <c r="A238" s="53">
        <v>1752</v>
      </c>
      <c r="B238" s="54">
        <f>273.16+'[1]Measured values'!H880</f>
        <v>299.46000000000004</v>
      </c>
      <c r="C238" s="37">
        <f t="shared" si="9"/>
        <v>3.3393441528083881E-3</v>
      </c>
      <c r="D238" s="55">
        <v>2.58384E-3</v>
      </c>
      <c r="E238" s="37">
        <f t="shared" si="10"/>
        <v>2.5492887262552003E-8</v>
      </c>
      <c r="F238" s="37">
        <f t="shared" si="11"/>
        <v>-17.484866354570798</v>
      </c>
    </row>
    <row r="239" spans="1:6" x14ac:dyDescent="0.3">
      <c r="A239" s="53">
        <v>1754</v>
      </c>
      <c r="B239" s="54">
        <f>273.16+'[1]Measured values'!H881</f>
        <v>299.46520000000004</v>
      </c>
      <c r="C239" s="37">
        <f t="shared" si="9"/>
        <v>3.3392861674745511E-3</v>
      </c>
      <c r="D239" s="55">
        <v>2.5825700000000002E-3</v>
      </c>
      <c r="E239" s="37">
        <f t="shared" si="10"/>
        <v>2.5551196855200768E-8</v>
      </c>
      <c r="F239" s="37">
        <f t="shared" si="11"/>
        <v>-17.482581677746047</v>
      </c>
    </row>
    <row r="240" spans="1:6" x14ac:dyDescent="0.3">
      <c r="A240" s="53">
        <v>1756</v>
      </c>
      <c r="B240" s="54">
        <f>273.16+'[1]Measured values'!H882</f>
        <v>299.47060000000005</v>
      </c>
      <c r="C240" s="37">
        <f t="shared" si="9"/>
        <v>3.339225954066943E-3</v>
      </c>
      <c r="D240" s="55">
        <v>2.5806100000000001E-3</v>
      </c>
      <c r="E240" s="37">
        <f t="shared" si="10"/>
        <v>2.5605730543816236E-8</v>
      </c>
      <c r="F240" s="37">
        <f t="shared" si="11"/>
        <v>-17.480449661143606</v>
      </c>
    </row>
    <row r="241" spans="1:6" x14ac:dyDescent="0.3">
      <c r="A241" s="53">
        <v>1758</v>
      </c>
      <c r="B241" s="54">
        <f>273.16+'[1]Measured values'!H883</f>
        <v>299.47550000000001</v>
      </c>
      <c r="C241" s="37">
        <f t="shared" si="9"/>
        <v>3.3391713178540479E-3</v>
      </c>
      <c r="D241" s="55">
        <v>2.5817700000000002E-3</v>
      </c>
      <c r="E241" s="37">
        <f t="shared" si="10"/>
        <v>2.5684721786711484E-8</v>
      </c>
      <c r="F241" s="37">
        <f t="shared" si="11"/>
        <v>-17.47736950482766</v>
      </c>
    </row>
    <row r="242" spans="1:6" x14ac:dyDescent="0.3">
      <c r="A242" s="53">
        <v>1760</v>
      </c>
      <c r="B242" s="54">
        <f>273.16+'[1]Measured values'!H884</f>
        <v>299.48070000000001</v>
      </c>
      <c r="C242" s="37">
        <f t="shared" si="9"/>
        <v>3.3391133385223151E-3</v>
      </c>
      <c r="D242" s="55">
        <v>2.5778400000000001E-3</v>
      </c>
      <c r="E242" s="37">
        <f t="shared" si="10"/>
        <v>2.5717516438479523E-8</v>
      </c>
      <c r="F242" s="37">
        <f t="shared" si="11"/>
        <v>-17.476093503729263</v>
      </c>
    </row>
    <row r="243" spans="1:6" x14ac:dyDescent="0.3">
      <c r="A243" s="53">
        <v>1762</v>
      </c>
      <c r="B243" s="54">
        <f>273.16+'[1]Measured values'!H885</f>
        <v>299.48570000000001</v>
      </c>
      <c r="C243" s="37">
        <f t="shared" si="9"/>
        <v>3.3390575910636133E-3</v>
      </c>
      <c r="D243" s="55">
        <v>2.5771700000000002E-3</v>
      </c>
      <c r="E243" s="37">
        <f t="shared" si="10"/>
        <v>2.5780321593776571E-8</v>
      </c>
      <c r="F243" s="37">
        <f t="shared" si="11"/>
        <v>-17.473654364967924</v>
      </c>
    </row>
    <row r="244" spans="1:6" x14ac:dyDescent="0.3">
      <c r="A244" s="53">
        <v>1764</v>
      </c>
      <c r="B244" s="54">
        <f>273.16+'[1]Measured values'!H886</f>
        <v>299.49100000000004</v>
      </c>
      <c r="C244" s="37">
        <f t="shared" si="9"/>
        <v>3.3389985007896729E-3</v>
      </c>
      <c r="D244" s="55">
        <v>2.5741000000000002E-3</v>
      </c>
      <c r="E244" s="37">
        <f t="shared" si="10"/>
        <v>2.582359210514522E-8</v>
      </c>
      <c r="F244" s="37">
        <f t="shared" si="11"/>
        <v>-17.471977340168515</v>
      </c>
    </row>
    <row r="245" spans="1:6" x14ac:dyDescent="0.3">
      <c r="A245" s="53">
        <v>1766</v>
      </c>
      <c r="B245" s="54">
        <f>273.16+'[1]Measured values'!H887</f>
        <v>299.49600000000004</v>
      </c>
      <c r="C245" s="37">
        <f t="shared" si="9"/>
        <v>3.3389427571653709E-3</v>
      </c>
      <c r="D245" s="55">
        <v>2.5746300000000001E-3</v>
      </c>
      <c r="E245" s="37">
        <f t="shared" si="10"/>
        <v>2.5899106596123316E-8</v>
      </c>
      <c r="F245" s="37">
        <f t="shared" si="11"/>
        <v>-17.469057363194036</v>
      </c>
    </row>
    <row r="246" spans="1:6" x14ac:dyDescent="0.3">
      <c r="A246" s="53">
        <v>1768</v>
      </c>
      <c r="B246" s="54">
        <f>273.16+'[1]Measured values'!H888</f>
        <v>299.50080000000003</v>
      </c>
      <c r="C246" s="37">
        <f t="shared" si="9"/>
        <v>3.3388892450370747E-3</v>
      </c>
      <c r="D246" s="55">
        <v>2.5748099999999999E-3</v>
      </c>
      <c r="E246" s="37">
        <f t="shared" si="10"/>
        <v>2.5968670682708433E-8</v>
      </c>
      <c r="F246" s="37">
        <f t="shared" si="11"/>
        <v>-17.466374999231491</v>
      </c>
    </row>
    <row r="247" spans="1:6" x14ac:dyDescent="0.3">
      <c r="A247" s="53">
        <v>1770</v>
      </c>
      <c r="B247" s="54">
        <f>273.16+'[1]Measured values'!H889</f>
        <v>299.50620000000004</v>
      </c>
      <c r="C247" s="37">
        <f t="shared" si="9"/>
        <v>3.3388290459429549E-3</v>
      </c>
      <c r="D247" s="55">
        <v>2.5687499999999999E-3</v>
      </c>
      <c r="E247" s="37">
        <f t="shared" si="10"/>
        <v>2.5984017708543228E-8</v>
      </c>
      <c r="F247" s="37">
        <f t="shared" si="11"/>
        <v>-17.465784191450165</v>
      </c>
    </row>
    <row r="248" spans="1:6" x14ac:dyDescent="0.3">
      <c r="A248" s="53">
        <v>1772</v>
      </c>
      <c r="B248" s="54">
        <f>273.16+'[1]Measured values'!H890</f>
        <v>299.51150000000001</v>
      </c>
      <c r="C248" s="37">
        <f t="shared" si="9"/>
        <v>3.3387699637576519E-3</v>
      </c>
      <c r="D248" s="55">
        <v>2.5707899999999999E-3</v>
      </c>
      <c r="E248" s="37">
        <f t="shared" si="10"/>
        <v>2.6080202436614502E-8</v>
      </c>
      <c r="F248" s="37">
        <f t="shared" si="11"/>
        <v>-17.462089337777957</v>
      </c>
    </row>
    <row r="249" spans="1:6" x14ac:dyDescent="0.3">
      <c r="A249" s="53">
        <v>1774</v>
      </c>
      <c r="B249" s="54">
        <f>273.16+'[1]Measured values'!H891</f>
        <v>299.5163</v>
      </c>
      <c r="C249" s="37">
        <f t="shared" si="9"/>
        <v>3.3387164571677735E-3</v>
      </c>
      <c r="D249" s="55">
        <v>2.57311E-3</v>
      </c>
      <c r="E249" s="37">
        <f t="shared" si="10"/>
        <v>2.61726014026984E-8</v>
      </c>
      <c r="F249" s="37">
        <f t="shared" si="11"/>
        <v>-17.458552721343903</v>
      </c>
    </row>
    <row r="250" spans="1:6" x14ac:dyDescent="0.3">
      <c r="A250" s="53">
        <v>1776</v>
      </c>
      <c r="B250" s="54">
        <f>273.16+'[1]Measured values'!H892</f>
        <v>299.52110000000005</v>
      </c>
      <c r="C250" s="37">
        <f t="shared" si="9"/>
        <v>3.3386629522928432E-3</v>
      </c>
      <c r="D250" s="55">
        <v>2.5689799999999998E-3</v>
      </c>
      <c r="E250" s="37">
        <f t="shared" si="10"/>
        <v>2.6199708091071896E-8</v>
      </c>
      <c r="F250" s="37">
        <f t="shared" si="11"/>
        <v>-17.457517567803571</v>
      </c>
    </row>
    <row r="251" spans="1:6" x14ac:dyDescent="0.3">
      <c r="A251" s="53">
        <v>1778</v>
      </c>
      <c r="B251" s="54">
        <f>273.16+'[1]Measured values'!H893</f>
        <v>299.52640000000002</v>
      </c>
      <c r="C251" s="37">
        <f t="shared" si="9"/>
        <v>3.3386038759855557E-3</v>
      </c>
      <c r="D251" s="55">
        <v>2.5650099999999999E-3</v>
      </c>
      <c r="E251" s="37">
        <f t="shared" si="10"/>
        <v>2.6235841349086603E-8</v>
      </c>
      <c r="F251" s="37">
        <f t="shared" si="11"/>
        <v>-17.456139370602628</v>
      </c>
    </row>
    <row r="252" spans="1:6" x14ac:dyDescent="0.3">
      <c r="A252" s="53">
        <v>1780</v>
      </c>
      <c r="B252" s="54">
        <f>273.16+'[1]Measured values'!H894</f>
        <v>299.53140000000002</v>
      </c>
      <c r="C252" s="37">
        <f t="shared" si="9"/>
        <v>3.3385481455366615E-3</v>
      </c>
      <c r="D252" s="55">
        <v>2.56157E-3</v>
      </c>
      <c r="E252" s="37">
        <f t="shared" si="10"/>
        <v>2.6273254161716769E-8</v>
      </c>
      <c r="F252" s="37">
        <f t="shared" si="11"/>
        <v>-17.454714367235223</v>
      </c>
    </row>
    <row r="253" spans="1:6" x14ac:dyDescent="0.3">
      <c r="A253" s="53">
        <v>1782</v>
      </c>
      <c r="B253" s="54">
        <f>273.16+'[1]Measured values'!H895</f>
        <v>299.53660000000002</v>
      </c>
      <c r="C253" s="37">
        <f t="shared" si="9"/>
        <v>3.3384901878434885E-3</v>
      </c>
      <c r="D253" s="55">
        <v>2.5563000000000001E-3</v>
      </c>
      <c r="E253" s="37">
        <f t="shared" si="10"/>
        <v>2.6294974484375275E-8</v>
      </c>
      <c r="F253" s="37">
        <f t="shared" si="11"/>
        <v>-17.453888000265898</v>
      </c>
    </row>
    <row r="254" spans="1:6" x14ac:dyDescent="0.3">
      <c r="A254" s="53">
        <v>1784</v>
      </c>
      <c r="B254" s="54">
        <f>273.16+'[1]Measured values'!H896</f>
        <v>299.54170000000005</v>
      </c>
      <c r="C254" s="37">
        <f t="shared" si="9"/>
        <v>3.338433346675938E-3</v>
      </c>
      <c r="D254" s="55">
        <v>2.5514600000000002E-3</v>
      </c>
      <c r="E254" s="37">
        <f t="shared" si="10"/>
        <v>2.6319788690093305E-8</v>
      </c>
      <c r="F254" s="37">
        <f t="shared" si="11"/>
        <v>-17.45294475901342</v>
      </c>
    </row>
    <row r="255" spans="1:6" x14ac:dyDescent="0.3">
      <c r="A255" s="53">
        <v>1786</v>
      </c>
      <c r="B255" s="54">
        <f>273.16+'[1]Measured values'!H897</f>
        <v>299.54690000000005</v>
      </c>
      <c r="C255" s="37">
        <f t="shared" si="9"/>
        <v>3.338375392968513E-3</v>
      </c>
      <c r="D255" s="55">
        <v>2.5468000000000001E-3</v>
      </c>
      <c r="E255" s="37">
        <f t="shared" si="10"/>
        <v>2.6348078140284691E-8</v>
      </c>
      <c r="F255" s="37">
        <f t="shared" si="11"/>
        <v>-17.451870500471561</v>
      </c>
    </row>
    <row r="256" spans="1:6" x14ac:dyDescent="0.3">
      <c r="A256" s="53">
        <v>1788</v>
      </c>
      <c r="B256" s="54">
        <f>273.16+'[1]Measured values'!H898</f>
        <v>299.55170000000004</v>
      </c>
      <c r="C256" s="37">
        <f t="shared" si="9"/>
        <v>3.3383218990244417E-3</v>
      </c>
      <c r="D256" s="55">
        <v>2.5444600000000001E-3</v>
      </c>
      <c r="E256" s="37">
        <f t="shared" si="10"/>
        <v>2.6394684754529201E-8</v>
      </c>
      <c r="F256" s="37">
        <f t="shared" si="11"/>
        <v>-17.450103182120476</v>
      </c>
    </row>
    <row r="257" spans="1:6" x14ac:dyDescent="0.3">
      <c r="A257" s="53">
        <v>1790</v>
      </c>
      <c r="B257" s="54">
        <f>273.16+'[1]Measured values'!H899</f>
        <v>299.55680000000001</v>
      </c>
      <c r="C257" s="37">
        <f t="shared" si="9"/>
        <v>3.338265063587273E-3</v>
      </c>
      <c r="D257" s="55">
        <v>2.5408900000000001E-3</v>
      </c>
      <c r="E257" s="37">
        <f t="shared" si="10"/>
        <v>2.6433204496087442E-8</v>
      </c>
      <c r="F257" s="37">
        <f t="shared" si="11"/>
        <v>-17.448644871030208</v>
      </c>
    </row>
    <row r="258" spans="1:6" x14ac:dyDescent="0.3">
      <c r="A258" s="53">
        <v>1792</v>
      </c>
      <c r="B258" s="54">
        <f>273.16+'[1]Measured values'!H900</f>
        <v>299.56200000000001</v>
      </c>
      <c r="C258" s="37">
        <f t="shared" si="9"/>
        <v>3.3382071157222878E-3</v>
      </c>
      <c r="D258" s="55">
        <v>2.5402599999999999E-3</v>
      </c>
      <c r="E258" s="37">
        <f t="shared" si="10"/>
        <v>2.6504111760539127E-8</v>
      </c>
      <c r="F258" s="37">
        <f t="shared" si="11"/>
        <v>-17.44596595521536</v>
      </c>
    </row>
    <row r="259" spans="1:6" x14ac:dyDescent="0.3">
      <c r="A259" s="53">
        <v>1794</v>
      </c>
      <c r="B259" s="54">
        <f>273.16+'[1]Measured values'!H901</f>
        <v>299.56700000000001</v>
      </c>
      <c r="C259" s="37">
        <f t="shared" si="9"/>
        <v>3.3381513985185282E-3</v>
      </c>
      <c r="D259" s="55">
        <v>2.5388699999999999E-3</v>
      </c>
      <c r="E259" s="37">
        <f t="shared" si="10"/>
        <v>2.6564478487218565E-8</v>
      </c>
      <c r="F259" s="37">
        <f t="shared" si="11"/>
        <v>-17.44369090881089</v>
      </c>
    </row>
    <row r="260" spans="1:6" x14ac:dyDescent="0.3">
      <c r="A260" s="53">
        <v>1796</v>
      </c>
      <c r="B260" s="54">
        <f>273.16+'[1]Measured values'!H902</f>
        <v>299.57190000000003</v>
      </c>
      <c r="C260" s="37">
        <f t="shared" si="9"/>
        <v>3.3380967974633133E-3</v>
      </c>
      <c r="D260" s="55">
        <v>2.5383099999999998E-3</v>
      </c>
      <c r="E260" s="37">
        <f t="shared" si="10"/>
        <v>2.6632385771524023E-8</v>
      </c>
      <c r="F260" s="37">
        <f t="shared" si="11"/>
        <v>-17.441137851515606</v>
      </c>
    </row>
    <row r="261" spans="1:6" x14ac:dyDescent="0.3">
      <c r="A261" s="53">
        <v>1798</v>
      </c>
      <c r="B261" s="54">
        <f>273.16+'[1]Measured values'!H903</f>
        <v>299.57710000000003</v>
      </c>
      <c r="C261" s="37">
        <f t="shared" si="9"/>
        <v>3.3380388554398849E-3</v>
      </c>
      <c r="D261" s="55">
        <v>2.5349499999999998E-3</v>
      </c>
      <c r="E261" s="37">
        <f t="shared" si="10"/>
        <v>2.6675759305789091E-8</v>
      </c>
      <c r="F261" s="37">
        <f t="shared" si="11"/>
        <v>-17.439510575091962</v>
      </c>
    </row>
    <row r="262" spans="1:6" x14ac:dyDescent="0.3">
      <c r="A262" s="53">
        <v>1800</v>
      </c>
      <c r="B262" s="54">
        <f>273.16+'[1]Measured values'!H904</f>
        <v>299.58210000000003</v>
      </c>
      <c r="C262" s="37">
        <f t="shared" si="9"/>
        <v>3.3379831438527198E-3</v>
      </c>
      <c r="D262" s="55">
        <v>2.5348699999999998E-3</v>
      </c>
      <c r="E262" s="37">
        <f t="shared" si="10"/>
        <v>2.6750956839502121E-8</v>
      </c>
      <c r="F262" s="37">
        <f t="shared" si="11"/>
        <v>-17.436695594543103</v>
      </c>
    </row>
    <row r="263" spans="1:6" x14ac:dyDescent="0.3">
      <c r="A263" s="53">
        <v>1802</v>
      </c>
      <c r="B263" s="54">
        <f>273.16+'[1]Measured values'!H905</f>
        <v>299.58700000000005</v>
      </c>
      <c r="C263" s="37">
        <f t="shared" si="9"/>
        <v>3.3379285483014945E-3</v>
      </c>
      <c r="D263" s="55">
        <v>2.5341600000000001E-3</v>
      </c>
      <c r="E263" s="37">
        <f t="shared" si="10"/>
        <v>2.6818382530858605E-8</v>
      </c>
      <c r="F263" s="37">
        <f t="shared" si="11"/>
        <v>-17.43417826923146</v>
      </c>
    </row>
    <row r="264" spans="1:6" x14ac:dyDescent="0.3">
      <c r="A264" s="53">
        <v>1804</v>
      </c>
      <c r="B264" s="54">
        <f>273.16+'[1]Measured values'!H906</f>
        <v>299.59200000000004</v>
      </c>
      <c r="C264" s="37">
        <f t="shared" si="9"/>
        <v>3.3378728403962716E-3</v>
      </c>
      <c r="D264" s="55">
        <v>2.5285300000000002E-3</v>
      </c>
      <c r="E264" s="37">
        <f t="shared" si="10"/>
        <v>2.6835511218702457E-8</v>
      </c>
      <c r="F264" s="37">
        <f t="shared" si="11"/>
        <v>-17.433539781053671</v>
      </c>
    </row>
    <row r="265" spans="1:6" x14ac:dyDescent="0.3">
      <c r="A265" s="53">
        <v>1806</v>
      </c>
      <c r="B265" s="54">
        <f>273.16+'[1]Measured values'!H907</f>
        <v>299.59680000000003</v>
      </c>
      <c r="C265" s="37">
        <f t="shared" ref="C265:C328" si="12">1/B265</f>
        <v>3.337819362556609E-3</v>
      </c>
      <c r="D265" s="55">
        <v>2.5265499999999998E-3</v>
      </c>
      <c r="E265" s="37">
        <f t="shared" ref="E265:E328" si="13">(D265*($B$3-$B$4))/(($B$2*($B$3-B265)*($B$3-$B$4))+($B$1*($B$3-B265)*($B$4-B265)))</f>
        <v>2.6888494505227923E-8</v>
      </c>
      <c r="F265" s="37">
        <f t="shared" ref="F265:F328" si="14">LN(E265)</f>
        <v>-17.431567355394453</v>
      </c>
    </row>
    <row r="266" spans="1:6" x14ac:dyDescent="0.3">
      <c r="A266" s="53">
        <v>1808</v>
      </c>
      <c r="B266" s="54">
        <f>273.16+'[1]Measured values'!H908</f>
        <v>299.6019</v>
      </c>
      <c r="C266" s="37">
        <f t="shared" si="12"/>
        <v>3.3377625442295258E-3</v>
      </c>
      <c r="D266" s="55">
        <v>2.5245300000000001E-3</v>
      </c>
      <c r="E266" s="37">
        <f t="shared" si="13"/>
        <v>2.6946003538118009E-8</v>
      </c>
      <c r="F266" s="37">
        <f t="shared" si="14"/>
        <v>-17.429430842308747</v>
      </c>
    </row>
    <row r="267" spans="1:6" x14ac:dyDescent="0.3">
      <c r="A267" s="53">
        <v>1810</v>
      </c>
      <c r="B267" s="54">
        <f>273.16+'[1]Measured values'!H909</f>
        <v>299.6069</v>
      </c>
      <c r="C267" s="37">
        <f t="shared" si="12"/>
        <v>3.3377068418651238E-3</v>
      </c>
      <c r="D267" s="55">
        <v>2.5206E-3</v>
      </c>
      <c r="E267" s="37">
        <f t="shared" si="13"/>
        <v>2.6981843610973655E-8</v>
      </c>
      <c r="F267" s="37">
        <f t="shared" si="14"/>
        <v>-17.428101655996777</v>
      </c>
    </row>
    <row r="268" spans="1:6" x14ac:dyDescent="0.3">
      <c r="A268" s="53">
        <v>1812</v>
      </c>
      <c r="B268" s="54">
        <f>273.16+'[1]Measured values'!H910</f>
        <v>299.61170000000004</v>
      </c>
      <c r="C268" s="37">
        <f t="shared" si="12"/>
        <v>3.3376533693443874E-3</v>
      </c>
      <c r="D268" s="55">
        <v>2.5144500000000001E-3</v>
      </c>
      <c r="E268" s="37">
        <f t="shared" si="13"/>
        <v>2.6990927039540662E-8</v>
      </c>
      <c r="F268" s="37">
        <f t="shared" si="14"/>
        <v>-17.427765062987255</v>
      </c>
    </row>
    <row r="269" spans="1:6" x14ac:dyDescent="0.3">
      <c r="A269" s="53">
        <v>1814</v>
      </c>
      <c r="B269" s="54">
        <f>273.16+'[1]Measured values'!H911</f>
        <v>299.61650000000003</v>
      </c>
      <c r="C269" s="37">
        <f t="shared" si="12"/>
        <v>3.3375998985369628E-3</v>
      </c>
      <c r="D269" s="55">
        <v>2.5081700000000001E-3</v>
      </c>
      <c r="E269" s="37">
        <f t="shared" si="13"/>
        <v>2.6998660910524552E-8</v>
      </c>
      <c r="F269" s="37">
        <f t="shared" si="14"/>
        <v>-17.427478568078499</v>
      </c>
    </row>
    <row r="270" spans="1:6" x14ac:dyDescent="0.3">
      <c r="A270" s="53">
        <v>1816</v>
      </c>
      <c r="B270" s="54">
        <f>273.16+'[1]Measured values'!H912</f>
        <v>299.62180000000001</v>
      </c>
      <c r="C270" s="37">
        <f t="shared" si="12"/>
        <v>3.3375408598439764E-3</v>
      </c>
      <c r="D270" s="55">
        <v>2.5003299999999998E-3</v>
      </c>
      <c r="E270" s="37">
        <f t="shared" si="13"/>
        <v>2.6997468851719832E-8</v>
      </c>
      <c r="F270" s="37">
        <f t="shared" si="14"/>
        <v>-17.427522721569133</v>
      </c>
    </row>
    <row r="271" spans="1:6" x14ac:dyDescent="0.3">
      <c r="A271" s="53">
        <v>1818</v>
      </c>
      <c r="B271" s="54">
        <f>273.16+'[1]Measured values'!H913</f>
        <v>299.6268</v>
      </c>
      <c r="C271" s="37">
        <f t="shared" si="12"/>
        <v>3.3374851648784419E-3</v>
      </c>
      <c r="D271" s="55">
        <v>2.49702E-3</v>
      </c>
      <c r="E271" s="37">
        <f t="shared" si="13"/>
        <v>2.7040586804118011E-8</v>
      </c>
      <c r="F271" s="37">
        <f t="shared" si="14"/>
        <v>-17.425926884671394</v>
      </c>
    </row>
    <row r="272" spans="1:6" x14ac:dyDescent="0.3">
      <c r="A272" s="53">
        <v>1820</v>
      </c>
      <c r="B272" s="54">
        <f>273.16+'[1]Measured values'!H914</f>
        <v>299.63160000000005</v>
      </c>
      <c r="C272" s="37">
        <f t="shared" si="12"/>
        <v>3.3374316994602702E-3</v>
      </c>
      <c r="D272" s="55">
        <v>2.4944400000000001E-3</v>
      </c>
      <c r="E272" s="37">
        <f t="shared" si="13"/>
        <v>2.7088706780198111E-8</v>
      </c>
      <c r="F272" s="37">
        <f t="shared" si="14"/>
        <v>-17.424148919892254</v>
      </c>
    </row>
    <row r="273" spans="1:6" x14ac:dyDescent="0.3">
      <c r="A273" s="53">
        <v>1822</v>
      </c>
      <c r="B273" s="54">
        <f>273.16+'[1]Measured values'!H915</f>
        <v>299.63650000000001</v>
      </c>
      <c r="C273" s="37">
        <f t="shared" si="12"/>
        <v>3.3373771219460911E-3</v>
      </c>
      <c r="D273" s="55">
        <v>2.4924399999999998E-3</v>
      </c>
      <c r="E273" s="37">
        <f t="shared" si="13"/>
        <v>2.7145010752106014E-8</v>
      </c>
      <c r="F273" s="37">
        <f t="shared" si="14"/>
        <v>-17.422072573490123</v>
      </c>
    </row>
    <row r="274" spans="1:6" x14ac:dyDescent="0.3">
      <c r="A274" s="53">
        <v>1824</v>
      </c>
      <c r="B274" s="54">
        <f>273.16+'[1]Measured values'!H916</f>
        <v>299.64150000000001</v>
      </c>
      <c r="C274" s="37">
        <f t="shared" si="12"/>
        <v>3.3373214324451052E-3</v>
      </c>
      <c r="D274" s="55">
        <v>2.4871699999999999E-3</v>
      </c>
      <c r="E274" s="37">
        <f t="shared" si="13"/>
        <v>2.7167525793499366E-8</v>
      </c>
      <c r="F274" s="37">
        <f t="shared" si="14"/>
        <v>-17.421243481567153</v>
      </c>
    </row>
    <row r="275" spans="1:6" x14ac:dyDescent="0.3">
      <c r="A275" s="53">
        <v>1826</v>
      </c>
      <c r="B275" s="54">
        <f>273.16+'[1]Measured values'!H917</f>
        <v>299.64670000000001</v>
      </c>
      <c r="C275" s="37">
        <f t="shared" si="12"/>
        <v>3.337263517335582E-3</v>
      </c>
      <c r="D275" s="55">
        <v>2.48307E-3</v>
      </c>
      <c r="E275" s="37">
        <f t="shared" si="13"/>
        <v>2.7206210707693367E-8</v>
      </c>
      <c r="F275" s="37">
        <f t="shared" si="14"/>
        <v>-17.419820554867226</v>
      </c>
    </row>
    <row r="276" spans="1:6" x14ac:dyDescent="0.3">
      <c r="A276" s="53">
        <v>1828</v>
      </c>
      <c r="B276" s="54">
        <f>273.16+'[1]Measured values'!H918</f>
        <v>299.65140000000002</v>
      </c>
      <c r="C276" s="37">
        <f t="shared" si="12"/>
        <v>3.3372111727160291E-3</v>
      </c>
      <c r="D276" s="55">
        <v>2.4841400000000001E-3</v>
      </c>
      <c r="E276" s="37">
        <f t="shared" si="13"/>
        <v>2.729385295340561E-8</v>
      </c>
      <c r="F276" s="37">
        <f t="shared" si="14"/>
        <v>-17.416604326651207</v>
      </c>
    </row>
    <row r="277" spans="1:6" x14ac:dyDescent="0.3">
      <c r="A277" s="53">
        <v>1830</v>
      </c>
      <c r="B277" s="54">
        <f>273.16+'[1]Measured values'!H919</f>
        <v>299.65600000000001</v>
      </c>
      <c r="C277" s="37">
        <f t="shared" si="12"/>
        <v>3.3371599434017674E-3</v>
      </c>
      <c r="D277" s="55">
        <v>2.4820300000000001E-3</v>
      </c>
      <c r="E277" s="37">
        <f t="shared" si="13"/>
        <v>2.7345320059515275E-8</v>
      </c>
      <c r="F277" s="37">
        <f t="shared" si="14"/>
        <v>-17.414720435717534</v>
      </c>
    </row>
    <row r="278" spans="1:6" x14ac:dyDescent="0.3">
      <c r="A278" s="53">
        <v>1832</v>
      </c>
      <c r="B278" s="54">
        <f>273.16+'[1]Measured values'!H920</f>
        <v>299.661</v>
      </c>
      <c r="C278" s="37">
        <f t="shared" si="12"/>
        <v>3.337104261148431E-3</v>
      </c>
      <c r="D278" s="55">
        <v>2.4755699999999999E-3</v>
      </c>
      <c r="E278" s="37">
        <f t="shared" si="13"/>
        <v>2.7355541230246692E-8</v>
      </c>
      <c r="F278" s="37">
        <f t="shared" si="14"/>
        <v>-17.41434672420333</v>
      </c>
    </row>
    <row r="279" spans="1:6" x14ac:dyDescent="0.3">
      <c r="A279" s="53">
        <v>1834</v>
      </c>
      <c r="B279" s="54">
        <f>273.16+'[1]Measured values'!H921</f>
        <v>299.66570000000002</v>
      </c>
      <c r="C279" s="37">
        <f t="shared" si="12"/>
        <v>3.3370519215245521E-3</v>
      </c>
      <c r="D279" s="55">
        <v>2.47269E-3</v>
      </c>
      <c r="E279" s="37">
        <f t="shared" si="13"/>
        <v>2.7400579867294921E-8</v>
      </c>
      <c r="F279" s="37">
        <f t="shared" si="14"/>
        <v>-17.41270166073636</v>
      </c>
    </row>
    <row r="280" spans="1:6" x14ac:dyDescent="0.3">
      <c r="A280" s="53">
        <v>1836</v>
      </c>
      <c r="B280" s="54">
        <f>273.16+'[1]Measured values'!H922</f>
        <v>299.67070000000001</v>
      </c>
      <c r="C280" s="37">
        <f t="shared" si="12"/>
        <v>3.3369962428759299E-3</v>
      </c>
      <c r="D280" s="55">
        <v>2.4680599999999998E-3</v>
      </c>
      <c r="E280" s="37">
        <f t="shared" si="13"/>
        <v>2.743136404548188E-8</v>
      </c>
      <c r="F280" s="37">
        <f t="shared" si="14"/>
        <v>-17.411578804998459</v>
      </c>
    </row>
    <row r="281" spans="1:6" x14ac:dyDescent="0.3">
      <c r="A281" s="53">
        <v>1838</v>
      </c>
      <c r="B281" s="54">
        <f>273.16+'[1]Measured values'!H923</f>
        <v>299.67570000000001</v>
      </c>
      <c r="C281" s="37">
        <f t="shared" si="12"/>
        <v>3.3369405660852716E-3</v>
      </c>
      <c r="D281" s="55">
        <v>2.4635299999999998E-3</v>
      </c>
      <c r="E281" s="37">
        <f t="shared" si="13"/>
        <v>2.7463447346387575E-8</v>
      </c>
      <c r="F281" s="37">
        <f t="shared" si="14"/>
        <v>-17.410409903831109</v>
      </c>
    </row>
    <row r="282" spans="1:6" x14ac:dyDescent="0.3">
      <c r="A282" s="53">
        <v>1840</v>
      </c>
      <c r="B282" s="54">
        <f>273.16+'[1]Measured values'!H924</f>
        <v>299.68050000000005</v>
      </c>
      <c r="C282" s="37">
        <f t="shared" si="12"/>
        <v>3.3368871181141241E-3</v>
      </c>
      <c r="D282" s="55">
        <v>2.4613999999999999E-3</v>
      </c>
      <c r="E282" s="37">
        <f t="shared" si="13"/>
        <v>2.7519235495500287E-8</v>
      </c>
      <c r="F282" s="37">
        <f t="shared" si="14"/>
        <v>-17.408380604227158</v>
      </c>
    </row>
    <row r="283" spans="1:6" x14ac:dyDescent="0.3">
      <c r="A283" s="53">
        <v>1842</v>
      </c>
      <c r="B283" s="54">
        <f>273.16+'[1]Measured values'!H925</f>
        <v>299.685</v>
      </c>
      <c r="C283" s="37">
        <f t="shared" si="12"/>
        <v>3.3368370121961391E-3</v>
      </c>
      <c r="D283" s="55">
        <v>2.45721E-3</v>
      </c>
      <c r="E283" s="37">
        <f t="shared" si="13"/>
        <v>2.7547243880165018E-8</v>
      </c>
      <c r="F283" s="37">
        <f t="shared" si="14"/>
        <v>-17.407363346999254</v>
      </c>
    </row>
    <row r="284" spans="1:6" x14ac:dyDescent="0.3">
      <c r="A284" s="53">
        <v>1844</v>
      </c>
      <c r="B284" s="54">
        <f>273.16+'[1]Measured values'!H926</f>
        <v>299.6902</v>
      </c>
      <c r="C284" s="37">
        <f t="shared" si="12"/>
        <v>3.3367791138982856E-3</v>
      </c>
      <c r="D284" s="55">
        <v>2.4493200000000001E-3</v>
      </c>
      <c r="E284" s="37">
        <f t="shared" si="13"/>
        <v>2.754551786945457E-8</v>
      </c>
      <c r="F284" s="37">
        <f t="shared" si="14"/>
        <v>-17.407426005346966</v>
      </c>
    </row>
    <row r="285" spans="1:6" x14ac:dyDescent="0.3">
      <c r="A285" s="53">
        <v>1846</v>
      </c>
      <c r="B285" s="54">
        <f>273.16+'[1]Measured values'!H927</f>
        <v>299.69480000000004</v>
      </c>
      <c r="C285" s="37">
        <f t="shared" si="12"/>
        <v>3.336727897848077E-3</v>
      </c>
      <c r="D285" s="55">
        <v>2.4463800000000002E-3</v>
      </c>
      <c r="E285" s="37">
        <f t="shared" si="13"/>
        <v>2.7589538521031862E-8</v>
      </c>
      <c r="F285" s="37">
        <f t="shared" si="14"/>
        <v>-17.405829175169831</v>
      </c>
    </row>
    <row r="286" spans="1:6" x14ac:dyDescent="0.3">
      <c r="A286" s="53">
        <v>1848</v>
      </c>
      <c r="B286" s="54">
        <f>273.16+'[1]Measured values'!H928</f>
        <v>299.69970000000001</v>
      </c>
      <c r="C286" s="37">
        <f t="shared" si="12"/>
        <v>3.3366733433500264E-3</v>
      </c>
      <c r="D286" s="55">
        <v>2.4400300000000002E-3</v>
      </c>
      <c r="E286" s="37">
        <f t="shared" si="13"/>
        <v>2.7600298018430102E-8</v>
      </c>
      <c r="F286" s="37">
        <f t="shared" si="14"/>
        <v>-17.405439266512396</v>
      </c>
    </row>
    <row r="287" spans="1:6" x14ac:dyDescent="0.3">
      <c r="A287" s="53">
        <v>1850</v>
      </c>
      <c r="B287" s="54">
        <f>273.16+'[1]Measured values'!H929</f>
        <v>299.70450000000005</v>
      </c>
      <c r="C287" s="37">
        <f t="shared" si="12"/>
        <v>3.3366199039387124E-3</v>
      </c>
      <c r="D287" s="55">
        <v>2.43225E-3</v>
      </c>
      <c r="E287" s="37">
        <f t="shared" si="13"/>
        <v>2.7593206448541914E-8</v>
      </c>
      <c r="F287" s="37">
        <f t="shared" si="14"/>
        <v>-17.405696237690279</v>
      </c>
    </row>
    <row r="288" spans="1:6" x14ac:dyDescent="0.3">
      <c r="A288" s="53">
        <v>1852</v>
      </c>
      <c r="B288" s="54">
        <f>273.16+'[1]Measured values'!H930</f>
        <v>299.70930000000004</v>
      </c>
      <c r="C288" s="37">
        <f t="shared" si="12"/>
        <v>3.3365664662391185E-3</v>
      </c>
      <c r="D288" s="55">
        <v>2.4278500000000001E-3</v>
      </c>
      <c r="E288" s="37">
        <f t="shared" si="13"/>
        <v>2.7624530336426508E-8</v>
      </c>
      <c r="F288" s="37">
        <f t="shared" si="14"/>
        <v>-17.404561678649344</v>
      </c>
    </row>
    <row r="289" spans="1:6" x14ac:dyDescent="0.3">
      <c r="A289" s="53">
        <v>1854</v>
      </c>
      <c r="B289" s="54">
        <f>273.16+'[1]Measured values'!H931</f>
        <v>299.71420000000001</v>
      </c>
      <c r="C289" s="37">
        <f t="shared" si="12"/>
        <v>3.3365119170196138E-3</v>
      </c>
      <c r="D289" s="55">
        <v>2.4247100000000001E-3</v>
      </c>
      <c r="E289" s="37">
        <f t="shared" si="13"/>
        <v>2.7672122927073409E-8</v>
      </c>
      <c r="F289" s="37">
        <f t="shared" si="14"/>
        <v>-17.402840323030524</v>
      </c>
    </row>
    <row r="290" spans="1:6" x14ac:dyDescent="0.3">
      <c r="A290" s="53">
        <v>1856</v>
      </c>
      <c r="B290" s="54">
        <f>273.16+'[1]Measured values'!H932</f>
        <v>299.71900000000005</v>
      </c>
      <c r="C290" s="37">
        <f t="shared" si="12"/>
        <v>3.336458482778869E-3</v>
      </c>
      <c r="D290" s="55">
        <v>2.42144E-3</v>
      </c>
      <c r="E290" s="37">
        <f t="shared" si="13"/>
        <v>2.7716801255421325E-8</v>
      </c>
      <c r="F290" s="37">
        <f t="shared" si="14"/>
        <v>-17.401227064109275</v>
      </c>
    </row>
    <row r="291" spans="1:6" x14ac:dyDescent="0.3">
      <c r="A291" s="53">
        <v>1858</v>
      </c>
      <c r="B291" s="54">
        <f>273.16+'[1]Measured values'!H933</f>
        <v>299.72300000000001</v>
      </c>
      <c r="C291" s="37">
        <f t="shared" si="12"/>
        <v>3.336413955552293E-3</v>
      </c>
      <c r="D291" s="55">
        <v>2.4175500000000001E-3</v>
      </c>
      <c r="E291" s="37">
        <f t="shared" si="13"/>
        <v>2.774086734975311E-8</v>
      </c>
      <c r="F291" s="37">
        <f t="shared" si="14"/>
        <v>-17.400359155434145</v>
      </c>
    </row>
    <row r="292" spans="1:6" x14ac:dyDescent="0.3">
      <c r="A292" s="53">
        <v>1860</v>
      </c>
      <c r="B292" s="54">
        <f>273.16+'[1]Measured values'!H934</f>
        <v>299.72810000000004</v>
      </c>
      <c r="C292" s="37">
        <f t="shared" si="12"/>
        <v>3.3363571850620606E-3</v>
      </c>
      <c r="D292" s="55">
        <v>2.4072799999999999E-3</v>
      </c>
      <c r="E292" s="37">
        <f t="shared" si="13"/>
        <v>2.7710597034991384E-8</v>
      </c>
      <c r="F292" s="37">
        <f t="shared" si="14"/>
        <v>-17.401450932472112</v>
      </c>
    </row>
    <row r="293" spans="1:6" x14ac:dyDescent="0.3">
      <c r="A293" s="53">
        <v>1862</v>
      </c>
      <c r="B293" s="54">
        <f>273.16+'[1]Measured values'!H935</f>
        <v>299.73330000000004</v>
      </c>
      <c r="C293" s="37">
        <f t="shared" si="12"/>
        <v>3.3362993034140678E-3</v>
      </c>
      <c r="D293" s="55">
        <v>2.4044399999999999E-3</v>
      </c>
      <c r="E293" s="37">
        <f t="shared" si="13"/>
        <v>2.776766463809125E-8</v>
      </c>
      <c r="F293" s="37">
        <f t="shared" si="14"/>
        <v>-17.399393635739774</v>
      </c>
    </row>
    <row r="294" spans="1:6" x14ac:dyDescent="0.3">
      <c r="A294" s="53">
        <v>1864</v>
      </c>
      <c r="B294" s="54">
        <f>273.16+'[1]Measured values'!H936</f>
        <v>299.73770000000002</v>
      </c>
      <c r="C294" s="37">
        <f t="shared" si="12"/>
        <v>3.336250328203626E-3</v>
      </c>
      <c r="D294" s="55">
        <v>2.4041399999999999E-3</v>
      </c>
      <c r="E294" s="37">
        <f t="shared" si="13"/>
        <v>2.7840595791827076E-8</v>
      </c>
      <c r="F294" s="37">
        <f t="shared" si="14"/>
        <v>-17.39677060114068</v>
      </c>
    </row>
    <row r="295" spans="1:6" x14ac:dyDescent="0.3">
      <c r="A295" s="53">
        <v>1866</v>
      </c>
      <c r="B295" s="54">
        <f>273.16+'[1]Measured values'!H937</f>
        <v>299.7423</v>
      </c>
      <c r="C295" s="37">
        <f t="shared" si="12"/>
        <v>3.3361991283846156E-3</v>
      </c>
      <c r="D295" s="55">
        <v>2.39806E-3</v>
      </c>
      <c r="E295" s="37">
        <f t="shared" si="13"/>
        <v>2.7850302755849922E-8</v>
      </c>
      <c r="F295" s="37">
        <f t="shared" si="14"/>
        <v>-17.396421999686069</v>
      </c>
    </row>
    <row r="296" spans="1:6" x14ac:dyDescent="0.3">
      <c r="A296" s="53">
        <v>1868</v>
      </c>
      <c r="B296" s="54">
        <f>273.16+'[1]Measured values'!H938</f>
        <v>299.74700000000001</v>
      </c>
      <c r="C296" s="37">
        <f t="shared" si="12"/>
        <v>3.3361468171491291E-3</v>
      </c>
      <c r="D296" s="55">
        <v>2.3925499999999998E-3</v>
      </c>
      <c r="E296" s="37">
        <f t="shared" si="13"/>
        <v>2.7868456731549407E-8</v>
      </c>
      <c r="F296" s="37">
        <f t="shared" si="14"/>
        <v>-17.395770370808869</v>
      </c>
    </row>
    <row r="297" spans="1:6" x14ac:dyDescent="0.3">
      <c r="A297" s="53">
        <v>1870</v>
      </c>
      <c r="B297" s="54">
        <f>273.16+'[1]Measured values'!H939</f>
        <v>299.75140000000005</v>
      </c>
      <c r="C297" s="37">
        <f t="shared" si="12"/>
        <v>3.3360978464153958E-3</v>
      </c>
      <c r="D297" s="55">
        <v>2.3839299999999998E-3</v>
      </c>
      <c r="E297" s="37">
        <f t="shared" si="13"/>
        <v>2.7845114749888885E-8</v>
      </c>
      <c r="F297" s="37">
        <f t="shared" si="14"/>
        <v>-17.396608298890147</v>
      </c>
    </row>
    <row r="298" spans="1:6" x14ac:dyDescent="0.3">
      <c r="A298" s="53">
        <v>1872</v>
      </c>
      <c r="B298" s="54">
        <f>273.16+'[1]Measured values'!H940</f>
        <v>299.75600000000003</v>
      </c>
      <c r="C298" s="37">
        <f t="shared" si="12"/>
        <v>3.336046651276371E-3</v>
      </c>
      <c r="D298" s="55">
        <v>2.37462E-3</v>
      </c>
      <c r="E298" s="37">
        <f t="shared" si="13"/>
        <v>2.7817078925274091E-8</v>
      </c>
      <c r="F298" s="37">
        <f t="shared" si="14"/>
        <v>-17.397615655055418</v>
      </c>
    </row>
    <row r="299" spans="1:6" x14ac:dyDescent="0.3">
      <c r="A299" s="53">
        <v>1874</v>
      </c>
      <c r="B299" s="54">
        <f>273.16+'[1]Measured values'!H941</f>
        <v>299.76090000000005</v>
      </c>
      <c r="C299" s="37">
        <f t="shared" si="12"/>
        <v>3.3359921190522176E-3</v>
      </c>
      <c r="D299" s="55">
        <v>2.3672699999999999E-3</v>
      </c>
      <c r="E299" s="37">
        <f t="shared" si="13"/>
        <v>2.7817199844875912E-8</v>
      </c>
      <c r="F299" s="37">
        <f t="shared" si="14"/>
        <v>-17.397611308109454</v>
      </c>
    </row>
    <row r="300" spans="1:6" x14ac:dyDescent="0.3">
      <c r="A300" s="53">
        <v>1876</v>
      </c>
      <c r="B300" s="54">
        <f>273.16+'[1]Measured values'!H942</f>
        <v>299.76570000000004</v>
      </c>
      <c r="C300" s="37">
        <f t="shared" si="12"/>
        <v>3.3359387014591725E-3</v>
      </c>
      <c r="D300" s="55">
        <v>2.3621100000000002E-3</v>
      </c>
      <c r="E300" s="37">
        <f t="shared" si="13"/>
        <v>2.7841362760474055E-8</v>
      </c>
      <c r="F300" s="37">
        <f t="shared" si="14"/>
        <v>-17.396743052948519</v>
      </c>
    </row>
    <row r="301" spans="1:6" x14ac:dyDescent="0.3">
      <c r="A301" s="53">
        <v>1878</v>
      </c>
      <c r="B301" s="54">
        <f>273.16+'[1]Measured values'!H943</f>
        <v>299.77010000000001</v>
      </c>
      <c r="C301" s="37">
        <f t="shared" si="12"/>
        <v>3.3358897368349944E-3</v>
      </c>
      <c r="D301" s="55">
        <v>2.3546800000000001E-3</v>
      </c>
      <c r="E301" s="37">
        <f t="shared" si="13"/>
        <v>2.7831727932681511E-8</v>
      </c>
      <c r="F301" s="37">
        <f t="shared" si="14"/>
        <v>-17.397089174486549</v>
      </c>
    </row>
    <row r="302" spans="1:6" x14ac:dyDescent="0.3">
      <c r="A302" s="53">
        <v>1880</v>
      </c>
      <c r="B302" s="54">
        <f>273.16+'[1]Measured values'!H944</f>
        <v>299.77470000000005</v>
      </c>
      <c r="C302" s="37">
        <f t="shared" si="12"/>
        <v>3.335838548082943E-3</v>
      </c>
      <c r="D302" s="55">
        <v>2.34935E-3</v>
      </c>
      <c r="E302" s="37">
        <f t="shared" si="13"/>
        <v>2.7850494371826996E-8</v>
      </c>
      <c r="F302" s="37">
        <f t="shared" si="14"/>
        <v>-17.396415119498101</v>
      </c>
    </row>
    <row r="303" spans="1:6" x14ac:dyDescent="0.3">
      <c r="A303" s="53">
        <v>1882</v>
      </c>
      <c r="B303" s="54">
        <f>273.16+'[1]Measured values'!H945</f>
        <v>299.77960000000002</v>
      </c>
      <c r="C303" s="37">
        <f t="shared" si="12"/>
        <v>3.3357840226619822E-3</v>
      </c>
      <c r="D303" s="55">
        <v>2.3426599999999999E-3</v>
      </c>
      <c r="E303" s="37">
        <f t="shared" si="13"/>
        <v>2.7858566403232303E-8</v>
      </c>
      <c r="F303" s="37">
        <f t="shared" si="14"/>
        <v>-17.396125327089131</v>
      </c>
    </row>
    <row r="304" spans="1:6" x14ac:dyDescent="0.3">
      <c r="A304" s="53">
        <v>1884</v>
      </c>
      <c r="B304" s="54">
        <f>273.16+'[1]Measured values'!H946</f>
        <v>299.7842</v>
      </c>
      <c r="C304" s="37">
        <f t="shared" si="12"/>
        <v>3.3357328371541929E-3</v>
      </c>
      <c r="D304" s="55">
        <v>2.33869E-3</v>
      </c>
      <c r="E304" s="37">
        <f t="shared" si="13"/>
        <v>2.7893746035207298E-8</v>
      </c>
      <c r="F304" s="37">
        <f t="shared" si="14"/>
        <v>-17.394863329690086</v>
      </c>
    </row>
    <row r="305" spans="1:6" x14ac:dyDescent="0.3">
      <c r="A305" s="53">
        <v>1886</v>
      </c>
      <c r="B305" s="54">
        <f>273.16+'[1]Measured values'!H947</f>
        <v>299.78880000000004</v>
      </c>
      <c r="C305" s="37">
        <f t="shared" si="12"/>
        <v>3.3356816532171978E-3</v>
      </c>
      <c r="D305" s="55">
        <v>2.3354600000000001E-3</v>
      </c>
      <c r="E305" s="37">
        <f t="shared" si="13"/>
        <v>2.7937986031744201E-8</v>
      </c>
      <c r="F305" s="37">
        <f t="shared" si="14"/>
        <v>-17.393278567614541</v>
      </c>
    </row>
    <row r="306" spans="1:6" x14ac:dyDescent="0.3">
      <c r="A306" s="53">
        <v>1888</v>
      </c>
      <c r="B306" s="54">
        <f>273.16+'[1]Measured values'!H948</f>
        <v>299.7937</v>
      </c>
      <c r="C306" s="37">
        <f t="shared" si="12"/>
        <v>3.3356271329250749E-3</v>
      </c>
      <c r="D306" s="55">
        <v>2.3332000000000001E-3</v>
      </c>
      <c r="E306" s="37">
        <f t="shared" si="13"/>
        <v>2.7999568695697151E-8</v>
      </c>
      <c r="F306" s="37">
        <f t="shared" si="14"/>
        <v>-17.391076730614948</v>
      </c>
    </row>
    <row r="307" spans="1:6" x14ac:dyDescent="0.3">
      <c r="A307" s="53">
        <v>1890</v>
      </c>
      <c r="B307" s="54">
        <f>273.16+'[1]Measured values'!H949</f>
        <v>299.79810000000003</v>
      </c>
      <c r="C307" s="37">
        <f t="shared" si="12"/>
        <v>3.3355781774467548E-3</v>
      </c>
      <c r="D307" s="55">
        <v>2.3342599999999999E-3</v>
      </c>
      <c r="E307" s="37">
        <f t="shared" si="13"/>
        <v>2.8092380867994005E-8</v>
      </c>
      <c r="F307" s="37">
        <f t="shared" si="14"/>
        <v>-17.387767440860511</v>
      </c>
    </row>
    <row r="308" spans="1:6" x14ac:dyDescent="0.3">
      <c r="A308" s="53">
        <v>1892</v>
      </c>
      <c r="B308" s="54">
        <f>273.16+'[1]Measured values'!H950</f>
        <v>299.8023</v>
      </c>
      <c r="C308" s="37">
        <f t="shared" si="12"/>
        <v>3.3355314485579331E-3</v>
      </c>
      <c r="D308" s="55">
        <v>2.3345800000000002E-3</v>
      </c>
      <c r="E308" s="37">
        <f t="shared" si="13"/>
        <v>2.8173121234255391E-8</v>
      </c>
      <c r="F308" s="37">
        <f t="shared" si="14"/>
        <v>-17.384897461257921</v>
      </c>
    </row>
    <row r="309" spans="1:6" x14ac:dyDescent="0.3">
      <c r="A309" s="53">
        <v>1894</v>
      </c>
      <c r="B309" s="54">
        <f>273.16+'[1]Measured values'!H951</f>
        <v>299.80710000000005</v>
      </c>
      <c r="C309" s="37">
        <f t="shared" si="12"/>
        <v>3.3354780457167288E-3</v>
      </c>
      <c r="D309" s="55">
        <v>2.3236200000000002E-3</v>
      </c>
      <c r="E309" s="37">
        <f t="shared" si="13"/>
        <v>2.8128833097380297E-8</v>
      </c>
      <c r="F309" s="37">
        <f t="shared" si="14"/>
        <v>-17.386470697801325</v>
      </c>
    </row>
    <row r="310" spans="1:6" x14ac:dyDescent="0.3">
      <c r="A310" s="53">
        <v>1896</v>
      </c>
      <c r="B310" s="54">
        <f>273.16+'[1]Measured values'!H952</f>
        <v>299.81200000000001</v>
      </c>
      <c r="C310" s="37">
        <f t="shared" si="12"/>
        <v>3.3354235320801032E-3</v>
      </c>
      <c r="D310" s="55">
        <v>2.31855E-3</v>
      </c>
      <c r="E310" s="37">
        <f t="shared" si="13"/>
        <v>2.8157637751301396E-8</v>
      </c>
      <c r="F310" s="37">
        <f t="shared" si="14"/>
        <v>-17.385447195847789</v>
      </c>
    </row>
    <row r="311" spans="1:6" x14ac:dyDescent="0.3">
      <c r="A311" s="53">
        <v>1898</v>
      </c>
      <c r="B311" s="54">
        <f>273.16+'[1]Measured values'!H953</f>
        <v>299.8168</v>
      </c>
      <c r="C311" s="37">
        <f t="shared" si="12"/>
        <v>3.3353701326943653E-3</v>
      </c>
      <c r="D311" s="55">
        <v>2.3215499999999999E-3</v>
      </c>
      <c r="E311" s="37">
        <f t="shared" si="13"/>
        <v>2.8283088533818594E-8</v>
      </c>
      <c r="F311" s="37">
        <f t="shared" si="14"/>
        <v>-17.381001789228598</v>
      </c>
    </row>
    <row r="312" spans="1:6" x14ac:dyDescent="0.3">
      <c r="A312" s="53">
        <v>1900</v>
      </c>
      <c r="B312" s="54">
        <f>273.16+'[1]Measured values'!H954</f>
        <v>299.82100000000003</v>
      </c>
      <c r="C312" s="37">
        <f t="shared" si="12"/>
        <v>3.3353234096344148E-3</v>
      </c>
      <c r="D312" s="55">
        <v>2.3242599999999999E-3</v>
      </c>
      <c r="E312" s="37">
        <f t="shared" si="13"/>
        <v>2.8394547121697735E-8</v>
      </c>
      <c r="F312" s="37">
        <f t="shared" si="14"/>
        <v>-17.377068712971262</v>
      </c>
    </row>
    <row r="313" spans="1:6" x14ac:dyDescent="0.3">
      <c r="A313" s="53">
        <v>1902</v>
      </c>
      <c r="B313" s="54">
        <f>273.16+'[1]Measured values'!H955</f>
        <v>299.82590000000005</v>
      </c>
      <c r="C313" s="37">
        <f t="shared" si="12"/>
        <v>3.3352689010522434E-3</v>
      </c>
      <c r="D313" s="55">
        <v>2.3226100000000001E-3</v>
      </c>
      <c r="E313" s="37">
        <f t="shared" si="13"/>
        <v>2.8466391330598783E-8</v>
      </c>
      <c r="F313" s="37">
        <f t="shared" si="14"/>
        <v>-17.374541697093981</v>
      </c>
    </row>
    <row r="314" spans="1:6" x14ac:dyDescent="0.3">
      <c r="A314" s="53">
        <v>1904</v>
      </c>
      <c r="B314" s="54">
        <f>273.16+'[1]Measured values'!H956</f>
        <v>299.83010000000002</v>
      </c>
      <c r="C314" s="37">
        <f t="shared" si="12"/>
        <v>3.3352221808284088E-3</v>
      </c>
      <c r="D314" s="55">
        <v>2.3228200000000002E-3</v>
      </c>
      <c r="E314" s="37">
        <f t="shared" si="13"/>
        <v>2.854830608922562E-8</v>
      </c>
      <c r="F314" s="37">
        <f t="shared" si="14"/>
        <v>-17.371668233980202</v>
      </c>
    </row>
    <row r="315" spans="1:6" x14ac:dyDescent="0.3">
      <c r="A315" s="53">
        <v>1906</v>
      </c>
      <c r="B315" s="54">
        <f>273.16+'[1]Measured values'!H957</f>
        <v>299.8349</v>
      </c>
      <c r="C315" s="37">
        <f t="shared" si="12"/>
        <v>3.335168787889602E-3</v>
      </c>
      <c r="D315" s="55">
        <v>2.3165E-3</v>
      </c>
      <c r="E315" s="37">
        <f t="shared" si="13"/>
        <v>2.8561600381337465E-8</v>
      </c>
      <c r="F315" s="37">
        <f t="shared" si="14"/>
        <v>-17.371202665283857</v>
      </c>
    </row>
    <row r="316" spans="1:6" x14ac:dyDescent="0.3">
      <c r="A316" s="53">
        <v>1908</v>
      </c>
      <c r="B316" s="54">
        <f>273.16+'[1]Measured values'!H958</f>
        <v>299.83940000000001</v>
      </c>
      <c r="C316" s="37">
        <f t="shared" si="12"/>
        <v>3.3351187335620334E-3</v>
      </c>
      <c r="D316" s="55">
        <v>2.3124999999999999E-3</v>
      </c>
      <c r="E316" s="37">
        <f t="shared" si="13"/>
        <v>2.8597946026647599E-8</v>
      </c>
      <c r="F316" s="37">
        <f t="shared" si="14"/>
        <v>-17.369930938949672</v>
      </c>
    </row>
    <row r="317" spans="1:6" x14ac:dyDescent="0.3">
      <c r="A317" s="53">
        <v>1910</v>
      </c>
      <c r="B317" s="54">
        <f>273.16+'[1]Measured values'!H959</f>
        <v>299.84380000000004</v>
      </c>
      <c r="C317" s="37">
        <f t="shared" si="12"/>
        <v>3.3350697930055579E-3</v>
      </c>
      <c r="D317" s="55">
        <v>2.3082699999999999E-3</v>
      </c>
      <c r="E317" s="37">
        <f t="shared" si="13"/>
        <v>2.8629739629139864E-8</v>
      </c>
      <c r="F317" s="37">
        <f t="shared" si="14"/>
        <v>-17.368819812214454</v>
      </c>
    </row>
    <row r="318" spans="1:6" x14ac:dyDescent="0.3">
      <c r="A318" s="53">
        <v>1912</v>
      </c>
      <c r="B318" s="54">
        <f>273.16+'[1]Measured values'!H960</f>
        <v>299.84860000000003</v>
      </c>
      <c r="C318" s="37">
        <f t="shared" si="12"/>
        <v>3.3350164049456956E-3</v>
      </c>
      <c r="D318" s="55">
        <v>2.3045499999999998E-3</v>
      </c>
      <c r="E318" s="37">
        <f t="shared" si="13"/>
        <v>2.8675767779753329E-8</v>
      </c>
      <c r="F318" s="37">
        <f t="shared" si="14"/>
        <v>-17.367213399058272</v>
      </c>
    </row>
    <row r="319" spans="1:6" x14ac:dyDescent="0.3">
      <c r="A319" s="53">
        <v>1914</v>
      </c>
      <c r="B319" s="54">
        <f>273.16+'[1]Measured values'!H961</f>
        <v>299.85300000000001</v>
      </c>
      <c r="C319" s="37">
        <f t="shared" si="12"/>
        <v>3.3349674673923556E-3</v>
      </c>
      <c r="D319" s="55">
        <v>2.30124E-3</v>
      </c>
      <c r="E319" s="37">
        <f t="shared" si="13"/>
        <v>2.8719468804093837E-8</v>
      </c>
      <c r="F319" s="37">
        <f t="shared" si="14"/>
        <v>-17.365690588616619</v>
      </c>
    </row>
    <row r="320" spans="1:6" x14ac:dyDescent="0.3">
      <c r="A320" s="53">
        <v>1916</v>
      </c>
      <c r="B320" s="54">
        <f>273.16+'[1]Measured values'!H962</f>
        <v>299.85750000000002</v>
      </c>
      <c r="C320" s="37">
        <f t="shared" si="12"/>
        <v>3.3349174191074091E-3</v>
      </c>
      <c r="D320" s="55">
        <v>2.2963200000000001E-3</v>
      </c>
      <c r="E320" s="37">
        <f t="shared" si="13"/>
        <v>2.8745218669957322E-8</v>
      </c>
      <c r="F320" s="37">
        <f t="shared" si="14"/>
        <v>-17.364794390665537</v>
      </c>
    </row>
    <row r="321" spans="1:6" x14ac:dyDescent="0.3">
      <c r="A321" s="53">
        <v>1918</v>
      </c>
      <c r="B321" s="54">
        <f>273.16+'[1]Measured values'!H963</f>
        <v>299.86210000000005</v>
      </c>
      <c r="C321" s="37">
        <f t="shared" si="12"/>
        <v>3.334866260190934E-3</v>
      </c>
      <c r="D321" s="55">
        <v>2.2921700000000001E-3</v>
      </c>
      <c r="E321" s="37">
        <f t="shared" si="13"/>
        <v>2.8782743886087699E-8</v>
      </c>
      <c r="F321" s="37">
        <f t="shared" si="14"/>
        <v>-17.363489800000917</v>
      </c>
    </row>
    <row r="322" spans="1:6" x14ac:dyDescent="0.3">
      <c r="A322" s="53">
        <v>1920</v>
      </c>
      <c r="B322" s="54">
        <f>273.16+'[1]Measured values'!H964</f>
        <v>299.86650000000003</v>
      </c>
      <c r="C322" s="37">
        <f t="shared" si="12"/>
        <v>3.3348173270438676E-3</v>
      </c>
      <c r="D322" s="55">
        <v>2.2888600000000002E-3</v>
      </c>
      <c r="E322" s="37">
        <f t="shared" si="13"/>
        <v>2.8827163170844921E-8</v>
      </c>
      <c r="F322" s="37">
        <f t="shared" si="14"/>
        <v>-17.36194772865143</v>
      </c>
    </row>
    <row r="323" spans="1:6" x14ac:dyDescent="0.3">
      <c r="A323" s="53">
        <v>1922</v>
      </c>
      <c r="B323" s="54">
        <f>273.16+'[1]Measured values'!H965</f>
        <v>299.87080000000003</v>
      </c>
      <c r="C323" s="37">
        <f t="shared" si="12"/>
        <v>3.3347695074011871E-3</v>
      </c>
      <c r="D323" s="55">
        <v>2.2848600000000001E-3</v>
      </c>
      <c r="E323" s="37">
        <f t="shared" si="13"/>
        <v>2.8861163583583905E-8</v>
      </c>
      <c r="F323" s="37">
        <f t="shared" si="14"/>
        <v>-17.360768966201942</v>
      </c>
    </row>
    <row r="324" spans="1:6" x14ac:dyDescent="0.3">
      <c r="A324" s="53">
        <v>1924</v>
      </c>
      <c r="B324" s="54">
        <f>273.16+'[1]Measured values'!H966</f>
        <v>299.875</v>
      </c>
      <c r="C324" s="37">
        <f t="shared" si="12"/>
        <v>3.3347228011671531E-3</v>
      </c>
      <c r="D324" s="55">
        <v>2.2801100000000001E-3</v>
      </c>
      <c r="E324" s="37">
        <f t="shared" si="13"/>
        <v>2.8883886230605143E-8</v>
      </c>
      <c r="F324" s="37">
        <f t="shared" si="14"/>
        <v>-17.359981967203165</v>
      </c>
    </row>
    <row r="325" spans="1:6" x14ac:dyDescent="0.3">
      <c r="A325" s="53">
        <v>1926</v>
      </c>
      <c r="B325" s="54">
        <f>273.16+'[1]Measured values'!H967</f>
        <v>299.88</v>
      </c>
      <c r="C325" s="37">
        <f t="shared" si="12"/>
        <v>3.3346672002134187E-3</v>
      </c>
      <c r="D325" s="55">
        <v>2.2712800000000001E-3</v>
      </c>
      <c r="E325" s="37">
        <f t="shared" si="13"/>
        <v>2.887074547178082E-8</v>
      </c>
      <c r="F325" s="37">
        <f t="shared" si="14"/>
        <v>-17.360437021929126</v>
      </c>
    </row>
    <row r="326" spans="1:6" x14ac:dyDescent="0.3">
      <c r="A326" s="53">
        <v>1928</v>
      </c>
      <c r="B326" s="54">
        <f>273.16+'[1]Measured values'!H968</f>
        <v>299.88420000000002</v>
      </c>
      <c r="C326" s="37">
        <f t="shared" si="12"/>
        <v>3.3346204968451153E-3</v>
      </c>
      <c r="D326" s="55">
        <v>2.2641800000000002E-3</v>
      </c>
      <c r="E326" s="37">
        <f t="shared" si="13"/>
        <v>2.8863680040895902E-8</v>
      </c>
      <c r="F326" s="37">
        <f t="shared" si="14"/>
        <v>-17.360681778185292</v>
      </c>
    </row>
    <row r="327" spans="1:6" x14ac:dyDescent="0.3">
      <c r="A327" s="53">
        <v>1930</v>
      </c>
      <c r="B327" s="54">
        <f>273.16+'[1]Measured values'!H969</f>
        <v>299.88890000000004</v>
      </c>
      <c r="C327" s="37">
        <f t="shared" si="12"/>
        <v>3.3345682351030659E-3</v>
      </c>
      <c r="D327" s="55">
        <v>2.2565799999999998E-3</v>
      </c>
      <c r="E327" s="37">
        <f t="shared" si="13"/>
        <v>2.8860139223655367E-8</v>
      </c>
      <c r="F327" s="37">
        <f t="shared" si="14"/>
        <v>-17.36080445950784</v>
      </c>
    </row>
    <row r="328" spans="1:6" x14ac:dyDescent="0.3">
      <c r="A328" s="53">
        <v>1932</v>
      </c>
      <c r="B328" s="54">
        <f>273.16+'[1]Measured values'!H970</f>
        <v>299.8931</v>
      </c>
      <c r="C328" s="37">
        <f t="shared" si="12"/>
        <v>3.334521534506796E-3</v>
      </c>
      <c r="D328" s="55">
        <v>2.2530900000000001E-3</v>
      </c>
      <c r="E328" s="37">
        <f t="shared" si="13"/>
        <v>2.8899301270097379E-8</v>
      </c>
      <c r="F328" s="37">
        <f t="shared" si="14"/>
        <v>-17.359448419625586</v>
      </c>
    </row>
    <row r="329" spans="1:6" x14ac:dyDescent="0.3">
      <c r="A329" s="53">
        <v>1934</v>
      </c>
      <c r="B329" s="54">
        <f>273.16+'[1]Measured values'!H971</f>
        <v>299.89770000000004</v>
      </c>
      <c r="C329" s="37">
        <f t="shared" ref="C329:C392" si="15">1/B329</f>
        <v>3.3344703877355507E-3</v>
      </c>
      <c r="D329" s="55">
        <v>2.2500200000000001E-3</v>
      </c>
      <c r="E329" s="37">
        <f t="shared" ref="E329:E392" si="16">(D329*($B$3-$B$4))/(($B$2*($B$3-B329)*($B$3-$B$4))+($B$1*($B$3-B329)*($B$4-B329)))</f>
        <v>2.8952135455044526E-8</v>
      </c>
      <c r="F329" s="37">
        <f t="shared" ref="F329:F392" si="17">LN(E329)</f>
        <v>-17.357621872088409</v>
      </c>
    </row>
    <row r="330" spans="1:6" x14ac:dyDescent="0.3">
      <c r="A330" s="53">
        <v>1936</v>
      </c>
      <c r="B330" s="54">
        <f>273.16+'[1]Measured values'!H972</f>
        <v>299.90190000000001</v>
      </c>
      <c r="C330" s="37">
        <f t="shared" si="15"/>
        <v>3.334423689879924E-3</v>
      </c>
      <c r="D330" s="55">
        <v>2.2456300000000002E-3</v>
      </c>
      <c r="E330" s="37">
        <f t="shared" si="16"/>
        <v>2.8980190243314571E-8</v>
      </c>
      <c r="F330" s="37">
        <f t="shared" si="17"/>
        <v>-17.356653335433787</v>
      </c>
    </row>
    <row r="331" spans="1:6" x14ac:dyDescent="0.3">
      <c r="A331" s="53">
        <v>1938</v>
      </c>
      <c r="B331" s="54">
        <f>273.16+'[1]Measured values'!H973</f>
        <v>299.90620000000001</v>
      </c>
      <c r="C331" s="37">
        <f t="shared" si="15"/>
        <v>3.3343758815256234E-3</v>
      </c>
      <c r="D331" s="55">
        <v>2.2419599999999999E-3</v>
      </c>
      <c r="E331" s="37">
        <f t="shared" si="16"/>
        <v>2.9019755232655005E-8</v>
      </c>
      <c r="F331" s="37">
        <f t="shared" si="17"/>
        <v>-17.355289023962364</v>
      </c>
    </row>
    <row r="332" spans="1:6" x14ac:dyDescent="0.3">
      <c r="A332" s="53">
        <v>1940</v>
      </c>
      <c r="B332" s="54">
        <f>273.16+'[1]Measured values'!H974</f>
        <v>299.91080000000005</v>
      </c>
      <c r="C332" s="37">
        <f t="shared" si="15"/>
        <v>3.3343247392224615E-3</v>
      </c>
      <c r="D332" s="55">
        <v>2.2330599999999998E-3</v>
      </c>
      <c r="E332" s="37">
        <f t="shared" si="16"/>
        <v>2.8997753514186189E-8</v>
      </c>
      <c r="F332" s="37">
        <f t="shared" si="17"/>
        <v>-17.356047474988571</v>
      </c>
    </row>
    <row r="333" spans="1:6" x14ac:dyDescent="0.3">
      <c r="A333" s="53">
        <v>1942</v>
      </c>
      <c r="B333" s="54">
        <f>273.16+'[1]Measured values'!H975</f>
        <v>299.91520000000003</v>
      </c>
      <c r="C333" s="37">
        <f t="shared" si="15"/>
        <v>3.3342758219656755E-3</v>
      </c>
      <c r="D333" s="55">
        <v>2.2295599999999998E-3</v>
      </c>
      <c r="E333" s="37">
        <f t="shared" si="16"/>
        <v>2.9041873266405618E-8</v>
      </c>
      <c r="F333" s="37">
        <f t="shared" si="17"/>
        <v>-17.354527142651339</v>
      </c>
    </row>
    <row r="334" spans="1:6" x14ac:dyDescent="0.3">
      <c r="A334" s="53">
        <v>1944</v>
      </c>
      <c r="B334" s="54">
        <f>273.16+'[1]Measured values'!H976</f>
        <v>299.91990000000004</v>
      </c>
      <c r="C334" s="37">
        <f t="shared" si="15"/>
        <v>3.3342235710267969E-3</v>
      </c>
      <c r="D334" s="55">
        <v>2.2253899999999998E-3</v>
      </c>
      <c r="E334" s="37">
        <f t="shared" si="16"/>
        <v>2.908366512325551E-8</v>
      </c>
      <c r="F334" s="37">
        <f t="shared" si="17"/>
        <v>-17.353089156347586</v>
      </c>
    </row>
    <row r="335" spans="1:6" x14ac:dyDescent="0.3">
      <c r="A335" s="53">
        <v>1946</v>
      </c>
      <c r="B335" s="54">
        <f>273.16+'[1]Measured values'!H977</f>
        <v>299.92370000000005</v>
      </c>
      <c r="C335" s="37">
        <f t="shared" si="15"/>
        <v>3.3341813267841114E-3</v>
      </c>
      <c r="D335" s="55">
        <v>2.2223500000000001E-3</v>
      </c>
      <c r="E335" s="37">
        <f t="shared" si="16"/>
        <v>2.9122000486837581E-8</v>
      </c>
      <c r="F335" s="37">
        <f t="shared" si="17"/>
        <v>-17.351771917940525</v>
      </c>
    </row>
    <row r="336" spans="1:6" x14ac:dyDescent="0.3">
      <c r="A336" s="53">
        <v>1948</v>
      </c>
      <c r="B336" s="54">
        <f>273.16+'[1]Measured values'!H978</f>
        <v>299.92790000000002</v>
      </c>
      <c r="C336" s="37">
        <f t="shared" si="15"/>
        <v>3.3341346370244314E-3</v>
      </c>
      <c r="D336" s="55">
        <v>2.2168299999999999E-3</v>
      </c>
      <c r="E336" s="37">
        <f t="shared" si="16"/>
        <v>2.9136221459417298E-8</v>
      </c>
      <c r="F336" s="37">
        <f t="shared" si="17"/>
        <v>-17.35128371310395</v>
      </c>
    </row>
    <row r="337" spans="1:6" x14ac:dyDescent="0.3">
      <c r="A337" s="53">
        <v>1950</v>
      </c>
      <c r="B337" s="54">
        <f>273.16+'[1]Measured values'!H979</f>
        <v>299.93230000000005</v>
      </c>
      <c r="C337" s="37">
        <f t="shared" si="15"/>
        <v>3.3340857253453524E-3</v>
      </c>
      <c r="D337" s="55">
        <v>2.2097599999999998E-3</v>
      </c>
      <c r="E337" s="37">
        <f t="shared" si="16"/>
        <v>2.9134239680083264E-8</v>
      </c>
      <c r="F337" s="37">
        <f t="shared" si="17"/>
        <v>-17.351351733136607</v>
      </c>
    </row>
    <row r="338" spans="1:6" x14ac:dyDescent="0.3">
      <c r="A338" s="53">
        <v>1952</v>
      </c>
      <c r="B338" s="54">
        <f>273.16+'[1]Measured values'!H980</f>
        <v>299.93680000000001</v>
      </c>
      <c r="C338" s="37">
        <f t="shared" si="15"/>
        <v>3.3340357035215418E-3</v>
      </c>
      <c r="D338" s="55">
        <v>2.2031400000000001E-3</v>
      </c>
      <c r="E338" s="37">
        <f t="shared" si="16"/>
        <v>2.9140276244590898E-8</v>
      </c>
      <c r="F338" s="37">
        <f t="shared" si="17"/>
        <v>-17.351144556313823</v>
      </c>
    </row>
    <row r="339" spans="1:6" x14ac:dyDescent="0.3">
      <c r="A339" s="53">
        <v>1954</v>
      </c>
      <c r="B339" s="54">
        <f>273.16+'[1]Measured values'!H981</f>
        <v>299.94100000000003</v>
      </c>
      <c r="C339" s="37">
        <f t="shared" si="15"/>
        <v>3.333989017840175E-3</v>
      </c>
      <c r="D339" s="55">
        <v>2.1990600000000001E-3</v>
      </c>
      <c r="E339" s="37">
        <f t="shared" si="16"/>
        <v>2.9173786435207697E-8</v>
      </c>
      <c r="F339" s="37">
        <f t="shared" si="17"/>
        <v>-17.349995255690082</v>
      </c>
    </row>
    <row r="340" spans="1:6" x14ac:dyDescent="0.3">
      <c r="A340" s="53">
        <v>1956</v>
      </c>
      <c r="B340" s="54">
        <f>273.16+'[1]Measured values'!H982</f>
        <v>299.94480000000004</v>
      </c>
      <c r="C340" s="37">
        <f t="shared" si="15"/>
        <v>3.3339467795407683E-3</v>
      </c>
      <c r="D340" s="55">
        <v>2.1939799999999999E-3</v>
      </c>
      <c r="E340" s="37">
        <f t="shared" si="16"/>
        <v>2.9185806816405062E-8</v>
      </c>
      <c r="F340" s="37">
        <f t="shared" si="17"/>
        <v>-17.349583313772818</v>
      </c>
    </row>
    <row r="341" spans="1:6" x14ac:dyDescent="0.3">
      <c r="A341" s="53">
        <v>1958</v>
      </c>
      <c r="B341" s="54">
        <f>273.16+'[1]Measured values'!H983</f>
        <v>299.94940000000003</v>
      </c>
      <c r="C341" s="37">
        <f t="shared" si="15"/>
        <v>3.3338956503997006E-3</v>
      </c>
      <c r="D341" s="55">
        <v>2.1816000000000001E-3</v>
      </c>
      <c r="E341" s="37">
        <f t="shared" si="16"/>
        <v>2.9117287508812537E-8</v>
      </c>
      <c r="F341" s="37">
        <f t="shared" si="17"/>
        <v>-17.351933766692373</v>
      </c>
    </row>
    <row r="342" spans="1:6" x14ac:dyDescent="0.3">
      <c r="A342" s="53">
        <v>1960</v>
      </c>
      <c r="B342" s="54">
        <f>273.16+'[1]Measured values'!H984</f>
        <v>299.95390000000003</v>
      </c>
      <c r="C342" s="37">
        <f t="shared" si="15"/>
        <v>3.3338456342791338E-3</v>
      </c>
      <c r="D342" s="55">
        <v>2.1705700000000001E-3</v>
      </c>
      <c r="E342" s="37">
        <f t="shared" si="16"/>
        <v>2.9064288859001421E-8</v>
      </c>
      <c r="F342" s="37">
        <f t="shared" si="17"/>
        <v>-17.353755603355406</v>
      </c>
    </row>
    <row r="343" spans="1:6" x14ac:dyDescent="0.3">
      <c r="A343" s="53">
        <v>1962</v>
      </c>
      <c r="B343" s="54">
        <f>273.16+'[1]Measured values'!H985</f>
        <v>299.9579</v>
      </c>
      <c r="C343" s="37">
        <f t="shared" si="15"/>
        <v>3.3338011767651394E-3</v>
      </c>
      <c r="D343" s="55">
        <v>2.1670000000000001E-3</v>
      </c>
      <c r="E343" s="37">
        <f t="shared" si="16"/>
        <v>2.910061007545687E-8</v>
      </c>
      <c r="F343" s="37">
        <f t="shared" si="17"/>
        <v>-17.35250669819639</v>
      </c>
    </row>
    <row r="344" spans="1:6" x14ac:dyDescent="0.3">
      <c r="A344" s="53">
        <v>1964</v>
      </c>
      <c r="B344" s="54">
        <f>273.16+'[1]Measured values'!H986</f>
        <v>299.96250000000003</v>
      </c>
      <c r="C344" s="37">
        <f t="shared" si="15"/>
        <v>3.3337500520898441E-3</v>
      </c>
      <c r="D344" s="55">
        <v>2.1592E-3</v>
      </c>
      <c r="E344" s="37">
        <f t="shared" si="16"/>
        <v>2.9092860303473224E-8</v>
      </c>
      <c r="F344" s="37">
        <f t="shared" si="17"/>
        <v>-17.352773043268407</v>
      </c>
    </row>
    <row r="345" spans="1:6" x14ac:dyDescent="0.3">
      <c r="A345" s="53">
        <v>1966</v>
      </c>
      <c r="B345" s="54">
        <f>273.16+'[1]Measured values'!H987</f>
        <v>299.96680000000003</v>
      </c>
      <c r="C345" s="37">
        <f t="shared" si="15"/>
        <v>3.3337022630504439E-3</v>
      </c>
      <c r="D345" s="55">
        <v>2.1575000000000001E-3</v>
      </c>
      <c r="E345" s="37">
        <f t="shared" si="16"/>
        <v>2.9161140930665871E-8</v>
      </c>
      <c r="F345" s="37">
        <f t="shared" si="17"/>
        <v>-17.350428804005332</v>
      </c>
    </row>
    <row r="346" spans="1:6" x14ac:dyDescent="0.3">
      <c r="A346" s="53">
        <v>1968</v>
      </c>
      <c r="B346" s="54">
        <f>273.16+'[1]Measured values'!H988</f>
        <v>299.97080000000005</v>
      </c>
      <c r="C346" s="37">
        <f t="shared" si="15"/>
        <v>3.3336578093601105E-3</v>
      </c>
      <c r="D346" s="55">
        <v>2.1536099999999998E-3</v>
      </c>
      <c r="E346" s="37">
        <f t="shared" si="16"/>
        <v>2.9193747793477306E-8</v>
      </c>
      <c r="F346" s="37">
        <f t="shared" si="17"/>
        <v>-17.349311267260155</v>
      </c>
    </row>
    <row r="347" spans="1:6" x14ac:dyDescent="0.3">
      <c r="A347" s="53">
        <v>1970</v>
      </c>
      <c r="B347" s="54">
        <f>273.16+'[1]Measured values'!H989</f>
        <v>299.97500000000002</v>
      </c>
      <c r="C347" s="37">
        <f t="shared" si="15"/>
        <v>3.3336111342611883E-3</v>
      </c>
      <c r="D347" s="55">
        <v>2.1498699999999999E-3</v>
      </c>
      <c r="E347" s="37">
        <f t="shared" si="16"/>
        <v>2.9232874444796559E-8</v>
      </c>
      <c r="F347" s="37">
        <f t="shared" si="17"/>
        <v>-17.347971923800984</v>
      </c>
    </row>
    <row r="348" spans="1:6" x14ac:dyDescent="0.3">
      <c r="A348" s="53">
        <v>1972</v>
      </c>
      <c r="B348" s="54">
        <f>273.16+'[1]Measured values'!H990</f>
        <v>299.97920000000005</v>
      </c>
      <c r="C348" s="37">
        <f t="shared" si="15"/>
        <v>3.3335644604692589E-3</v>
      </c>
      <c r="D348" s="55">
        <v>2.1447100000000002E-3</v>
      </c>
      <c r="E348" s="37">
        <f t="shared" si="16"/>
        <v>2.9252873924855138E-8</v>
      </c>
      <c r="F348" s="37">
        <f t="shared" si="17"/>
        <v>-17.347288014253937</v>
      </c>
    </row>
    <row r="349" spans="1:6" x14ac:dyDescent="0.3">
      <c r="A349" s="53">
        <v>1974</v>
      </c>
      <c r="B349" s="54">
        <f>273.16+'[1]Measured values'!H991</f>
        <v>299.9837</v>
      </c>
      <c r="C349" s="37">
        <f t="shared" si="15"/>
        <v>3.3335144542853495E-3</v>
      </c>
      <c r="D349" s="55">
        <v>2.13809E-3</v>
      </c>
      <c r="E349" s="37">
        <f t="shared" si="16"/>
        <v>2.92595024971194E-8</v>
      </c>
      <c r="F349" s="37">
        <f t="shared" si="17"/>
        <v>-17.347061444331541</v>
      </c>
    </row>
    <row r="350" spans="1:6" x14ac:dyDescent="0.3">
      <c r="A350" s="53">
        <v>1976</v>
      </c>
      <c r="B350" s="54">
        <f>273.16+'[1]Measured values'!H992</f>
        <v>299.98770000000002</v>
      </c>
      <c r="C350" s="37">
        <f t="shared" si="15"/>
        <v>3.333470005603563E-3</v>
      </c>
      <c r="D350" s="55">
        <v>2.1364800000000001E-3</v>
      </c>
      <c r="E350" s="37">
        <f t="shared" si="16"/>
        <v>2.932409930934344E-8</v>
      </c>
      <c r="F350" s="37">
        <f t="shared" si="17"/>
        <v>-17.344856156967445</v>
      </c>
    </row>
    <row r="351" spans="1:6" x14ac:dyDescent="0.3">
      <c r="A351" s="53">
        <v>1978</v>
      </c>
      <c r="B351" s="54">
        <f>273.16+'[1]Measured values'!H993</f>
        <v>299.99170000000004</v>
      </c>
      <c r="C351" s="37">
        <f t="shared" si="15"/>
        <v>3.3334255581071071E-3</v>
      </c>
      <c r="D351" s="55">
        <v>2.13371E-3</v>
      </c>
      <c r="E351" s="37">
        <f t="shared" si="16"/>
        <v>2.9373110369738653E-8</v>
      </c>
      <c r="F351" s="37">
        <f t="shared" si="17"/>
        <v>-17.343186194389897</v>
      </c>
    </row>
    <row r="352" spans="1:6" x14ac:dyDescent="0.3">
      <c r="A352" s="53">
        <v>1980</v>
      </c>
      <c r="B352" s="54">
        <f>273.16+'[1]Measured values'!H994</f>
        <v>299.99610000000001</v>
      </c>
      <c r="C352" s="37">
        <f t="shared" si="15"/>
        <v>3.3333766672300072E-3</v>
      </c>
      <c r="D352" s="55">
        <v>2.1325699999999999E-3</v>
      </c>
      <c r="E352" s="37">
        <f t="shared" si="16"/>
        <v>2.9453697338476274E-8</v>
      </c>
      <c r="F352" s="37">
        <f t="shared" si="17"/>
        <v>-17.340446388431086</v>
      </c>
    </row>
    <row r="353" spans="1:6" x14ac:dyDescent="0.3">
      <c r="A353" s="53">
        <v>1982</v>
      </c>
      <c r="B353" s="54">
        <f>273.16+'[1]Measured values'!H995</f>
        <v>300.00040000000001</v>
      </c>
      <c r="C353" s="37">
        <f t="shared" si="15"/>
        <v>3.3333288888948145E-3</v>
      </c>
      <c r="D353" s="55">
        <v>2.12911E-3</v>
      </c>
      <c r="E353" s="37">
        <f t="shared" si="16"/>
        <v>2.9500459715498511E-8</v>
      </c>
      <c r="F353" s="37">
        <f t="shared" si="17"/>
        <v>-17.338859990145838</v>
      </c>
    </row>
    <row r="354" spans="1:6" x14ac:dyDescent="0.3">
      <c r="A354" s="53">
        <v>1984</v>
      </c>
      <c r="B354" s="54">
        <f>273.16+'[1]Measured values'!H996</f>
        <v>300.00380000000001</v>
      </c>
      <c r="C354" s="37">
        <f t="shared" si="15"/>
        <v>3.333291111645919E-3</v>
      </c>
      <c r="D354" s="55">
        <v>2.1250000000000002E-3</v>
      </c>
      <c r="E354" s="37">
        <f t="shared" si="16"/>
        <v>2.951855838707427E-8</v>
      </c>
      <c r="F354" s="37">
        <f t="shared" si="17"/>
        <v>-17.338246673532822</v>
      </c>
    </row>
    <row r="355" spans="1:6" x14ac:dyDescent="0.3">
      <c r="A355" s="53">
        <v>1986</v>
      </c>
      <c r="B355" s="54">
        <f>273.16+'[1]Measured values'!H997</f>
        <v>300.00800000000004</v>
      </c>
      <c r="C355" s="37">
        <f t="shared" si="15"/>
        <v>3.3332444468147514E-3</v>
      </c>
      <c r="D355" s="55">
        <v>2.11422E-3</v>
      </c>
      <c r="E355" s="37">
        <f t="shared" si="16"/>
        <v>2.946157219945668E-8</v>
      </c>
      <c r="F355" s="37">
        <f t="shared" si="17"/>
        <v>-17.340179060076686</v>
      </c>
    </row>
    <row r="356" spans="1:6" x14ac:dyDescent="0.3">
      <c r="A356" s="53">
        <v>1988</v>
      </c>
      <c r="B356" s="54">
        <f>273.16+'[1]Measured values'!H998</f>
        <v>300.01240000000001</v>
      </c>
      <c r="C356" s="37">
        <f t="shared" si="15"/>
        <v>3.3331955612501346E-3</v>
      </c>
      <c r="D356" s="55">
        <v>2.10626E-3</v>
      </c>
      <c r="E356" s="37">
        <f t="shared" si="16"/>
        <v>2.9448088026338074E-8</v>
      </c>
      <c r="F356" s="37">
        <f t="shared" si="17"/>
        <v>-17.340636851661376</v>
      </c>
    </row>
    <row r="357" spans="1:6" x14ac:dyDescent="0.3">
      <c r="A357" s="53">
        <v>1990</v>
      </c>
      <c r="B357" s="54">
        <f>273.16+'[1]Measured values'!H999</f>
        <v>300.01670000000001</v>
      </c>
      <c r="C357" s="37">
        <f t="shared" si="15"/>
        <v>3.3331477881064619E-3</v>
      </c>
      <c r="D357" s="55">
        <v>2.1012499999999998E-3</v>
      </c>
      <c r="E357" s="37">
        <f t="shared" si="16"/>
        <v>2.9473663772066821E-8</v>
      </c>
      <c r="F357" s="37">
        <f t="shared" si="17"/>
        <v>-17.339768725831629</v>
      </c>
    </row>
    <row r="358" spans="1:6" x14ac:dyDescent="0.3">
      <c r="A358" s="53">
        <v>1992</v>
      </c>
      <c r="B358" s="54">
        <f>273.16+'[1]Measured values'!H1000</f>
        <v>300.02030000000002</v>
      </c>
      <c r="C358" s="37">
        <f t="shared" si="15"/>
        <v>3.3331077930393374E-3</v>
      </c>
      <c r="D358" s="55">
        <v>2.0921199999999998E-3</v>
      </c>
      <c r="E358" s="37">
        <f t="shared" si="16"/>
        <v>2.9425784391304981E-8</v>
      </c>
      <c r="F358" s="37">
        <f t="shared" si="17"/>
        <v>-17.341394526846791</v>
      </c>
    </row>
    <row r="359" spans="1:6" x14ac:dyDescent="0.3">
      <c r="A359" s="53">
        <v>1994</v>
      </c>
      <c r="B359" s="54">
        <f>273.16+'[1]Measured values'!H1001</f>
        <v>300.02450000000005</v>
      </c>
      <c r="C359" s="37">
        <f t="shared" si="15"/>
        <v>3.3330611333407768E-3</v>
      </c>
      <c r="D359" s="55">
        <v>2.0815600000000001E-3</v>
      </c>
      <c r="E359" s="37">
        <f t="shared" si="16"/>
        <v>2.9370885856647388E-8</v>
      </c>
      <c r="F359" s="37">
        <f t="shared" si="17"/>
        <v>-17.343261930234757</v>
      </c>
    </row>
    <row r="360" spans="1:6" x14ac:dyDescent="0.3">
      <c r="A360" s="53">
        <v>1996</v>
      </c>
      <c r="B360" s="54">
        <f>273.16+'[1]Measured values'!H1002</f>
        <v>300.02850000000001</v>
      </c>
      <c r="C360" s="37">
        <f t="shared" si="15"/>
        <v>3.3330166967471425E-3</v>
      </c>
      <c r="D360" s="55">
        <v>2.07434E-3</v>
      </c>
      <c r="E360" s="37">
        <f t="shared" si="16"/>
        <v>2.9358427656862547E-8</v>
      </c>
      <c r="F360" s="37">
        <f t="shared" si="17"/>
        <v>-17.343686188555733</v>
      </c>
    </row>
    <row r="361" spans="1:6" x14ac:dyDescent="0.3">
      <c r="A361" s="53">
        <v>1998</v>
      </c>
      <c r="B361" s="54">
        <f>273.16+'[1]Measured values'!H1003</f>
        <v>300.0326</v>
      </c>
      <c r="C361" s="37">
        <f t="shared" si="15"/>
        <v>3.3329711504683159E-3</v>
      </c>
      <c r="D361" s="55">
        <v>2.06448E-3</v>
      </c>
      <c r="E361" s="37">
        <f t="shared" si="16"/>
        <v>2.9310658826310932E-8</v>
      </c>
      <c r="F361" s="37">
        <f t="shared" si="17"/>
        <v>-17.345314604608237</v>
      </c>
    </row>
    <row r="362" spans="1:6" x14ac:dyDescent="0.3">
      <c r="A362" s="53">
        <v>2000</v>
      </c>
      <c r="B362" s="54">
        <f>273.16+'[1]Measured values'!H1004</f>
        <v>300.03640000000001</v>
      </c>
      <c r="C362" s="37">
        <f t="shared" si="15"/>
        <v>3.3329289379555281E-3</v>
      </c>
      <c r="D362" s="55">
        <v>2.0586900000000002E-3</v>
      </c>
      <c r="E362" s="37">
        <f t="shared" si="16"/>
        <v>2.9313795672103386E-8</v>
      </c>
      <c r="F362" s="37">
        <f t="shared" si="17"/>
        <v>-17.345207589683415</v>
      </c>
    </row>
    <row r="363" spans="1:6" x14ac:dyDescent="0.3">
      <c r="A363" s="53">
        <v>2002</v>
      </c>
      <c r="B363" s="54">
        <f>273.16+'[1]Measured values'!H1005</f>
        <v>300.04060000000004</v>
      </c>
      <c r="C363" s="37">
        <f t="shared" si="15"/>
        <v>3.3328822832643309E-3</v>
      </c>
      <c r="D363" s="55">
        <v>2.0509600000000001E-3</v>
      </c>
      <c r="E363" s="37">
        <f t="shared" si="16"/>
        <v>2.9298276369644778E-8</v>
      </c>
      <c r="F363" s="37">
        <f t="shared" si="17"/>
        <v>-17.345737149628345</v>
      </c>
    </row>
    <row r="364" spans="1:6" x14ac:dyDescent="0.3">
      <c r="A364" s="53">
        <v>2004</v>
      </c>
      <c r="B364" s="54">
        <f>273.16+'[1]Measured values'!H1006</f>
        <v>300.04490000000004</v>
      </c>
      <c r="C364" s="37">
        <f t="shared" si="15"/>
        <v>3.3328345191003077E-3</v>
      </c>
      <c r="D364" s="55">
        <v>2.04375E-3</v>
      </c>
      <c r="E364" s="37">
        <f t="shared" si="16"/>
        <v>2.9292372944493635E-8</v>
      </c>
      <c r="F364" s="37">
        <f t="shared" si="17"/>
        <v>-17.345938663871326</v>
      </c>
    </row>
    <row r="365" spans="1:6" x14ac:dyDescent="0.3">
      <c r="A365" s="53">
        <v>2006</v>
      </c>
      <c r="B365" s="54">
        <f>273.16+'[1]Measured values'!H1007</f>
        <v>300.04910000000001</v>
      </c>
      <c r="C365" s="37">
        <f t="shared" si="15"/>
        <v>3.3327878670524258E-3</v>
      </c>
      <c r="D365" s="55">
        <v>2.0391799999999998E-3</v>
      </c>
      <c r="E365" s="37">
        <f t="shared" si="16"/>
        <v>2.9322118239423538E-8</v>
      </c>
      <c r="F365" s="37">
        <f t="shared" si="17"/>
        <v>-17.34492371699104</v>
      </c>
    </row>
    <row r="366" spans="1:6" x14ac:dyDescent="0.3">
      <c r="A366" s="53">
        <v>2008</v>
      </c>
      <c r="B366" s="54">
        <f>273.16+'[1]Measured values'!H1008</f>
        <v>300.05290000000002</v>
      </c>
      <c r="C366" s="37">
        <f t="shared" si="15"/>
        <v>3.3327456591820972E-3</v>
      </c>
      <c r="D366" s="55">
        <v>2.0369799999999999E-3</v>
      </c>
      <c r="E366" s="37">
        <f t="shared" si="16"/>
        <v>2.9377100248440909E-8</v>
      </c>
      <c r="F366" s="37">
        <f t="shared" si="17"/>
        <v>-17.34305036921867</v>
      </c>
    </row>
    <row r="367" spans="1:6" x14ac:dyDescent="0.3">
      <c r="A367" s="53">
        <v>2010</v>
      </c>
      <c r="B367" s="54">
        <f>273.16+'[1]Measured values'!H1009</f>
        <v>300.05670000000003</v>
      </c>
      <c r="C367" s="37">
        <f t="shared" si="15"/>
        <v>3.3327034523808331E-3</v>
      </c>
      <c r="D367" s="55">
        <v>2.03543E-3</v>
      </c>
      <c r="E367" s="37">
        <f t="shared" si="16"/>
        <v>2.9441809602469192E-8</v>
      </c>
      <c r="F367" s="37">
        <f t="shared" si="17"/>
        <v>-17.340850077499606</v>
      </c>
    </row>
    <row r="368" spans="1:6" x14ac:dyDescent="0.3">
      <c r="A368" s="53">
        <v>2012</v>
      </c>
      <c r="B368" s="54">
        <f>273.16+'[1]Measured values'!H1010</f>
        <v>300.06060000000002</v>
      </c>
      <c r="C368" s="37">
        <f t="shared" si="15"/>
        <v>3.3326601359858639E-3</v>
      </c>
      <c r="D368" s="55">
        <v>2.0309199999999999E-3</v>
      </c>
      <c r="E368" s="37">
        <f t="shared" si="16"/>
        <v>2.9466266990336181E-8</v>
      </c>
      <c r="F368" s="37">
        <f t="shared" si="17"/>
        <v>-17.340019719739285</v>
      </c>
    </row>
    <row r="369" spans="1:6" x14ac:dyDescent="0.3">
      <c r="A369" s="53">
        <v>2014</v>
      </c>
      <c r="B369" s="54">
        <f>273.16+'[1]Measured values'!H1011</f>
        <v>300.06480000000005</v>
      </c>
      <c r="C369" s="37">
        <f t="shared" si="15"/>
        <v>3.3326134888197476E-3</v>
      </c>
      <c r="D369" s="55">
        <v>2.0238700000000001E-3</v>
      </c>
      <c r="E369" s="37">
        <f t="shared" si="16"/>
        <v>2.9460848359282692E-8</v>
      </c>
      <c r="F369" s="37">
        <f t="shared" si="17"/>
        <v>-17.340203629338003</v>
      </c>
    </row>
    <row r="370" spans="1:6" x14ac:dyDescent="0.3">
      <c r="A370" s="53">
        <v>2016</v>
      </c>
      <c r="B370" s="54">
        <f>273.16+'[1]Measured values'!H1012</f>
        <v>300.0686</v>
      </c>
      <c r="C370" s="37">
        <f t="shared" si="15"/>
        <v>3.3325712853660796E-3</v>
      </c>
      <c r="D370" s="55">
        <v>2.02264E-3</v>
      </c>
      <c r="E370" s="37">
        <f t="shared" si="16"/>
        <v>2.953108452467633E-8</v>
      </c>
      <c r="F370" s="37">
        <f t="shared" si="17"/>
        <v>-17.337822415665297</v>
      </c>
    </row>
    <row r="371" spans="1:6" x14ac:dyDescent="0.3">
      <c r="A371" s="53">
        <v>2018</v>
      </c>
      <c r="B371" s="54">
        <f>273.16+'[1]Measured values'!H1013</f>
        <v>300.07260000000002</v>
      </c>
      <c r="C371" s="37">
        <f t="shared" si="15"/>
        <v>3.3325268618327694E-3</v>
      </c>
      <c r="D371" s="55">
        <v>2.0213100000000001E-3</v>
      </c>
      <c r="E371" s="37">
        <f t="shared" si="16"/>
        <v>2.960495567406757E-8</v>
      </c>
      <c r="F371" s="37">
        <f t="shared" si="17"/>
        <v>-17.335324068208596</v>
      </c>
    </row>
    <row r="372" spans="1:6" x14ac:dyDescent="0.3">
      <c r="A372" s="53">
        <v>2020</v>
      </c>
      <c r="B372" s="54">
        <f>273.16+'[1]Measured values'!H1014</f>
        <v>300.07670000000002</v>
      </c>
      <c r="C372" s="37">
        <f t="shared" si="15"/>
        <v>3.332481328940234E-3</v>
      </c>
      <c r="D372" s="55">
        <v>2.0136799999999999E-3</v>
      </c>
      <c r="E372" s="37">
        <f t="shared" si="16"/>
        <v>2.9589075071799094E-8</v>
      </c>
      <c r="F372" s="37">
        <f t="shared" si="17"/>
        <v>-17.335860629157374</v>
      </c>
    </row>
    <row r="373" spans="1:6" x14ac:dyDescent="0.3">
      <c r="A373" s="53">
        <v>2022</v>
      </c>
      <c r="B373" s="54">
        <f>273.16+'[1]Measured values'!H1015</f>
        <v>300.08050000000003</v>
      </c>
      <c r="C373" s="37">
        <f t="shared" si="15"/>
        <v>3.3324391288337626E-3</v>
      </c>
      <c r="D373" s="55">
        <v>2.0078600000000002E-3</v>
      </c>
      <c r="E373" s="37">
        <f t="shared" si="16"/>
        <v>2.9592711317573758E-8</v>
      </c>
      <c r="F373" s="37">
        <f t="shared" si="17"/>
        <v>-17.335737745209421</v>
      </c>
    </row>
    <row r="374" spans="1:6" x14ac:dyDescent="0.3">
      <c r="A374" s="53">
        <v>2024</v>
      </c>
      <c r="B374" s="54">
        <f>273.16+'[1]Measured values'!H1016</f>
        <v>300.08410000000003</v>
      </c>
      <c r="C374" s="37">
        <f t="shared" si="15"/>
        <v>3.3323991507713999E-3</v>
      </c>
      <c r="D374" s="55">
        <v>2.00395E-3</v>
      </c>
      <c r="E374" s="37">
        <f t="shared" si="16"/>
        <v>2.9619879375500887E-8</v>
      </c>
      <c r="F374" s="37">
        <f t="shared" si="17"/>
        <v>-17.334820100515426</v>
      </c>
    </row>
    <row r="375" spans="1:6" x14ac:dyDescent="0.3">
      <c r="A375" s="53">
        <v>2026</v>
      </c>
      <c r="B375" s="54">
        <f>273.16+'[1]Measured values'!H1017</f>
        <v>300.08810000000005</v>
      </c>
      <c r="C375" s="37">
        <f t="shared" si="15"/>
        <v>3.3323547318270864E-3</v>
      </c>
      <c r="D375" s="55">
        <v>1.9991499999999999E-3</v>
      </c>
      <c r="E375" s="37">
        <f t="shared" si="16"/>
        <v>2.9643493749963945E-8</v>
      </c>
      <c r="F375" s="37">
        <f t="shared" si="17"/>
        <v>-17.334023170659176</v>
      </c>
    </row>
    <row r="376" spans="1:6" x14ac:dyDescent="0.3">
      <c r="A376" s="53">
        <v>2028</v>
      </c>
      <c r="B376" s="54">
        <f>273.16+'[1]Measured values'!H1018</f>
        <v>300.09190000000001</v>
      </c>
      <c r="C376" s="37">
        <f t="shared" si="15"/>
        <v>3.3323125349268008E-3</v>
      </c>
      <c r="D376" s="55">
        <v>1.9908299999999999E-3</v>
      </c>
      <c r="E376" s="37">
        <f t="shared" si="16"/>
        <v>2.9610143463081023E-8</v>
      </c>
      <c r="F376" s="37">
        <f t="shared" si="17"/>
        <v>-17.335148849755793</v>
      </c>
    </row>
    <row r="377" spans="1:6" x14ac:dyDescent="0.3">
      <c r="A377" s="53">
        <v>2030</v>
      </c>
      <c r="B377" s="54">
        <f>273.16+'[1]Measured values'!H1019</f>
        <v>300.096</v>
      </c>
      <c r="C377" s="37">
        <f t="shared" si="15"/>
        <v>3.3322670078908081E-3</v>
      </c>
      <c r="D377" s="55">
        <v>1.9838099999999999E-3</v>
      </c>
      <c r="E377" s="37">
        <f t="shared" si="16"/>
        <v>2.960313112724776E-8</v>
      </c>
      <c r="F377" s="37">
        <f t="shared" si="17"/>
        <v>-17.33538569988491</v>
      </c>
    </row>
    <row r="378" spans="1:6" x14ac:dyDescent="0.3">
      <c r="A378" s="53">
        <v>2032</v>
      </c>
      <c r="B378" s="54">
        <f>273.16+'[1]Measured values'!H1020</f>
        <v>300.09980000000002</v>
      </c>
      <c r="C378" s="37">
        <f t="shared" si="15"/>
        <v>3.3322248132121378E-3</v>
      </c>
      <c r="D378" s="55">
        <v>1.9779099999999998E-3</v>
      </c>
      <c r="E378" s="37">
        <f t="shared" si="16"/>
        <v>2.960566533831324E-8</v>
      </c>
      <c r="F378" s="37">
        <f t="shared" si="17"/>
        <v>-17.335300097365746</v>
      </c>
    </row>
    <row r="379" spans="1:6" x14ac:dyDescent="0.3">
      <c r="A379" s="53">
        <v>2034</v>
      </c>
      <c r="B379" s="54">
        <f>273.16+'[1]Measured values'!H1021</f>
        <v>300.10380000000004</v>
      </c>
      <c r="C379" s="37">
        <f t="shared" si="15"/>
        <v>3.332180398915308E-3</v>
      </c>
      <c r="D379" s="55">
        <v>1.97123E-3</v>
      </c>
      <c r="E379" s="37">
        <f t="shared" si="16"/>
        <v>2.9601298919865632E-8</v>
      </c>
      <c r="F379" s="37">
        <f t="shared" si="17"/>
        <v>-17.335447594151308</v>
      </c>
    </row>
    <row r="380" spans="1:6" x14ac:dyDescent="0.3">
      <c r="A380" s="53">
        <v>2036</v>
      </c>
      <c r="B380" s="54">
        <f>273.16+'[1]Measured values'!H1022</f>
        <v>300.10740000000004</v>
      </c>
      <c r="C380" s="37">
        <f t="shared" si="15"/>
        <v>3.3321404270604451E-3</v>
      </c>
      <c r="D380" s="55">
        <v>1.9639599999999998E-3</v>
      </c>
      <c r="E380" s="37">
        <f t="shared" si="16"/>
        <v>2.9578397826952131E-8</v>
      </c>
      <c r="F380" s="37">
        <f t="shared" si="17"/>
        <v>-17.336221545195858</v>
      </c>
    </row>
    <row r="381" spans="1:6" x14ac:dyDescent="0.3">
      <c r="A381" s="53">
        <v>2038</v>
      </c>
      <c r="B381" s="54">
        <f>273.16+'[1]Measured values'!H1023</f>
        <v>300.11150000000004</v>
      </c>
      <c r="C381" s="37">
        <f t="shared" si="15"/>
        <v>3.3320949047270761E-3</v>
      </c>
      <c r="D381" s="55">
        <v>1.95612E-3</v>
      </c>
      <c r="E381" s="37">
        <f t="shared" si="16"/>
        <v>2.9558795955299551E-8</v>
      </c>
      <c r="F381" s="37">
        <f t="shared" si="17"/>
        <v>-17.33688447392537</v>
      </c>
    </row>
    <row r="382" spans="1:6" x14ac:dyDescent="0.3">
      <c r="A382" s="53">
        <v>2040</v>
      </c>
      <c r="B382" s="54">
        <f>273.16+'[1]Measured values'!H1024</f>
        <v>300.11510000000004</v>
      </c>
      <c r="C382" s="37">
        <f t="shared" si="15"/>
        <v>3.3320549349233008E-3</v>
      </c>
      <c r="D382" s="55">
        <v>1.9523800000000001E-3</v>
      </c>
      <c r="E382" s="37">
        <f t="shared" si="16"/>
        <v>2.9589122489056538E-8</v>
      </c>
      <c r="F382" s="37">
        <f t="shared" si="17"/>
        <v>-17.335859026632814</v>
      </c>
    </row>
    <row r="383" spans="1:6" x14ac:dyDescent="0.3">
      <c r="A383" s="53">
        <v>2042</v>
      </c>
      <c r="B383" s="54">
        <f>273.16+'[1]Measured values'!H1025</f>
        <v>300.11890000000005</v>
      </c>
      <c r="C383" s="37">
        <f t="shared" si="15"/>
        <v>3.3320127456151539E-3</v>
      </c>
      <c r="D383" s="55">
        <v>1.9490499999999999E-3</v>
      </c>
      <c r="E383" s="37">
        <f t="shared" si="16"/>
        <v>2.9630719123586397E-8</v>
      </c>
      <c r="F383" s="37">
        <f t="shared" si="17"/>
        <v>-17.334454205537789</v>
      </c>
    </row>
    <row r="384" spans="1:6" x14ac:dyDescent="0.3">
      <c r="A384" s="53">
        <v>2044</v>
      </c>
      <c r="B384" s="54">
        <f>273.16+'[1]Measured values'!H1026</f>
        <v>300.12270000000001</v>
      </c>
      <c r="C384" s="37">
        <f t="shared" si="15"/>
        <v>3.3319705573753669E-3</v>
      </c>
      <c r="D384" s="55">
        <v>1.94462E-3</v>
      </c>
      <c r="E384" s="37">
        <f t="shared" si="16"/>
        <v>2.9655799781116962E-8</v>
      </c>
      <c r="F384" s="37">
        <f t="shared" si="17"/>
        <v>-17.333608122499346</v>
      </c>
    </row>
    <row r="385" spans="1:6" x14ac:dyDescent="0.3">
      <c r="A385" s="53">
        <v>2046</v>
      </c>
      <c r="B385" s="54">
        <f>273.16+'[1]Measured values'!H1027</f>
        <v>300.1268</v>
      </c>
      <c r="C385" s="37">
        <f t="shared" si="15"/>
        <v>3.3319250396832271E-3</v>
      </c>
      <c r="D385" s="55">
        <v>1.93892E-3</v>
      </c>
      <c r="E385" s="37">
        <f t="shared" si="16"/>
        <v>2.9668954300664014E-8</v>
      </c>
      <c r="F385" s="37">
        <f t="shared" si="17"/>
        <v>-17.333164647596963</v>
      </c>
    </row>
    <row r="386" spans="1:6" x14ac:dyDescent="0.3">
      <c r="A386" s="53">
        <v>2048</v>
      </c>
      <c r="B386" s="54">
        <f>273.16+'[1]Measured values'!H1028</f>
        <v>300.13080000000002</v>
      </c>
      <c r="C386" s="37">
        <f t="shared" si="15"/>
        <v>3.3318806333771807E-3</v>
      </c>
      <c r="D386" s="55">
        <v>1.9340900000000001E-3</v>
      </c>
      <c r="E386" s="37">
        <f t="shared" si="16"/>
        <v>2.9693095374623711E-8</v>
      </c>
      <c r="F386" s="37">
        <f t="shared" si="17"/>
        <v>-17.332351297134082</v>
      </c>
    </row>
    <row r="387" spans="1:6" x14ac:dyDescent="0.3">
      <c r="A387" s="53">
        <v>2050</v>
      </c>
      <c r="B387" s="54">
        <f>273.16+'[1]Measured values'!H1029</f>
        <v>300.13460000000003</v>
      </c>
      <c r="C387" s="37">
        <f t="shared" si="15"/>
        <v>3.3318384484827802E-3</v>
      </c>
      <c r="D387" s="55">
        <v>1.93389E-3</v>
      </c>
      <c r="E387" s="37">
        <f t="shared" si="16"/>
        <v>2.9783764224220899E-8</v>
      </c>
      <c r="F387" s="37">
        <f t="shared" si="17"/>
        <v>-17.329302416596526</v>
      </c>
    </row>
    <row r="388" spans="1:6" x14ac:dyDescent="0.3">
      <c r="A388" s="53">
        <v>2052</v>
      </c>
      <c r="B388" s="54">
        <f>273.16+'[1]Measured values'!H1030</f>
        <v>300.13820000000004</v>
      </c>
      <c r="C388" s="37">
        <f t="shared" si="15"/>
        <v>3.3317984848313205E-3</v>
      </c>
      <c r="D388" s="55">
        <v>1.93275E-3</v>
      </c>
      <c r="E388" s="37">
        <f t="shared" si="16"/>
        <v>2.9855506970512769E-8</v>
      </c>
      <c r="F388" s="37">
        <f t="shared" si="17"/>
        <v>-17.32689652599926</v>
      </c>
    </row>
    <row r="389" spans="1:6" x14ac:dyDescent="0.3">
      <c r="A389" s="53">
        <v>2054</v>
      </c>
      <c r="B389" s="54">
        <f>273.16+'[1]Measured values'!H1031</f>
        <v>300.14210000000003</v>
      </c>
      <c r="C389" s="37">
        <f t="shared" si="15"/>
        <v>3.3317551919574092E-3</v>
      </c>
      <c r="D389" s="55">
        <v>1.93063E-3</v>
      </c>
      <c r="E389" s="37">
        <f t="shared" si="16"/>
        <v>2.9919999394415918E-8</v>
      </c>
      <c r="F389" s="37">
        <f t="shared" si="17"/>
        <v>-17.324738704080243</v>
      </c>
    </row>
    <row r="390" spans="1:6" x14ac:dyDescent="0.3">
      <c r="A390" s="53">
        <v>2056</v>
      </c>
      <c r="B390" s="54">
        <f>273.16+'[1]Measured values'!H1032</f>
        <v>300.14590000000004</v>
      </c>
      <c r="C390" s="37">
        <f t="shared" si="15"/>
        <v>3.3317130102393532E-3</v>
      </c>
      <c r="D390" s="55">
        <v>1.92975E-3</v>
      </c>
      <c r="E390" s="37">
        <f t="shared" si="16"/>
        <v>3.000167613564949E-8</v>
      </c>
      <c r="F390" s="37">
        <f t="shared" si="17"/>
        <v>-17.322012585656676</v>
      </c>
    </row>
    <row r="391" spans="1:6" x14ac:dyDescent="0.3">
      <c r="A391" s="53">
        <v>2058</v>
      </c>
      <c r="B391" s="54">
        <f>273.16+'[1]Measured values'!H1033</f>
        <v>300.14930000000004</v>
      </c>
      <c r="C391" s="37">
        <f t="shared" si="15"/>
        <v>3.3316752696074914E-3</v>
      </c>
      <c r="D391" s="55">
        <v>1.9286500000000001E-3</v>
      </c>
      <c r="E391" s="37">
        <f t="shared" si="16"/>
        <v>3.0070322756203269E-8</v>
      </c>
      <c r="F391" s="37">
        <f t="shared" si="17"/>
        <v>-17.319727106508289</v>
      </c>
    </row>
    <row r="392" spans="1:6" x14ac:dyDescent="0.3">
      <c r="A392" s="53">
        <v>2060</v>
      </c>
      <c r="B392" s="54">
        <f>273.16+'[1]Measured values'!H1034</f>
        <v>300.15309999999999</v>
      </c>
      <c r="C392" s="37">
        <f t="shared" si="15"/>
        <v>3.3316330899131144E-3</v>
      </c>
      <c r="D392" s="55">
        <v>1.9208000000000001E-3</v>
      </c>
      <c r="E392" s="37">
        <f t="shared" si="16"/>
        <v>3.0043955582296687E-8</v>
      </c>
      <c r="F392" s="37">
        <f t="shared" si="17"/>
        <v>-17.320604341545497</v>
      </c>
    </row>
    <row r="393" spans="1:6" x14ac:dyDescent="0.3">
      <c r="A393" s="53">
        <v>2062</v>
      </c>
      <c r="B393" s="54">
        <f>273.16+'[1]Measured values'!H1035</f>
        <v>300.15700000000004</v>
      </c>
      <c r="C393" s="37">
        <f t="shared" ref="C393:C456" si="18">1/B393</f>
        <v>3.3315898013372997E-3</v>
      </c>
      <c r="D393" s="55">
        <v>1.91472E-3</v>
      </c>
      <c r="E393" s="37">
        <f t="shared" ref="E393:E456" si="19">(D393*($B$3-$B$4))/(($B$2*($B$3-B393)*($B$3-$B$4))+($B$1*($B$3-B393)*($B$4-B393)))</f>
        <v>3.0047735666552398E-8</v>
      </c>
      <c r="F393" s="37">
        <f t="shared" ref="F393:F456" si="20">LN(E393)</f>
        <v>-17.320478530998908</v>
      </c>
    </row>
    <row r="394" spans="1:6" x14ac:dyDescent="0.3">
      <c r="A394" s="53">
        <v>2064</v>
      </c>
      <c r="B394" s="54">
        <f>273.16+'[1]Measured values'!H1036</f>
        <v>300.16080000000005</v>
      </c>
      <c r="C394" s="37">
        <f t="shared" si="18"/>
        <v>3.331547623806972E-3</v>
      </c>
      <c r="D394" s="55">
        <v>1.90894E-3</v>
      </c>
      <c r="E394" s="37">
        <f t="shared" si="19"/>
        <v>3.0053710678000051E-8</v>
      </c>
      <c r="F394" s="37">
        <f t="shared" si="20"/>
        <v>-17.320279700127749</v>
      </c>
    </row>
    <row r="395" spans="1:6" x14ac:dyDescent="0.3">
      <c r="A395" s="53">
        <v>2066</v>
      </c>
      <c r="B395" s="54">
        <f>273.16+'[1]Measured values'!H1037</f>
        <v>300.1644</v>
      </c>
      <c r="C395" s="37">
        <f t="shared" si="18"/>
        <v>3.3315076671317453E-3</v>
      </c>
      <c r="D395" s="55">
        <v>1.90526E-3</v>
      </c>
      <c r="E395" s="37">
        <f t="shared" si="19"/>
        <v>3.0087765056291936E-8</v>
      </c>
      <c r="F395" s="37">
        <f t="shared" si="20"/>
        <v>-17.319147224360712</v>
      </c>
    </row>
    <row r="396" spans="1:6" x14ac:dyDescent="0.3">
      <c r="A396" s="53">
        <v>2068</v>
      </c>
      <c r="B396" s="54">
        <f>273.16+'[1]Measured values'!H1038</f>
        <v>300.16800000000001</v>
      </c>
      <c r="C396" s="37">
        <f t="shared" si="18"/>
        <v>3.3314677114149407E-3</v>
      </c>
      <c r="D396" s="55">
        <v>1.89974E-3</v>
      </c>
      <c r="E396" s="37">
        <f t="shared" si="19"/>
        <v>3.0092881548032205E-8</v>
      </c>
      <c r="F396" s="37">
        <f t="shared" si="20"/>
        <v>-17.318977186581417</v>
      </c>
    </row>
    <row r="397" spans="1:6" x14ac:dyDescent="0.3">
      <c r="A397" s="53">
        <v>2070</v>
      </c>
      <c r="B397" s="54">
        <f>273.16+'[1]Measured values'!H1039</f>
        <v>300.17230000000001</v>
      </c>
      <c r="C397" s="37">
        <f t="shared" si="18"/>
        <v>3.331419987787014E-3</v>
      </c>
      <c r="D397" s="55">
        <v>1.89514E-3</v>
      </c>
      <c r="E397" s="37">
        <f t="shared" si="19"/>
        <v>3.0130725116313739E-8</v>
      </c>
      <c r="F397" s="37">
        <f t="shared" si="20"/>
        <v>-17.317720417837108</v>
      </c>
    </row>
    <row r="398" spans="1:6" x14ac:dyDescent="0.3">
      <c r="A398" s="53">
        <v>2072</v>
      </c>
      <c r="B398" s="54">
        <f>273.16+'[1]Measured values'!H1040</f>
        <v>300.17610000000002</v>
      </c>
      <c r="C398" s="37">
        <f t="shared" si="18"/>
        <v>3.3313778145561885E-3</v>
      </c>
      <c r="D398" s="55">
        <v>1.8931600000000001E-3</v>
      </c>
      <c r="E398" s="37">
        <f t="shared" si="19"/>
        <v>3.0197659895327779E-8</v>
      </c>
      <c r="F398" s="37">
        <f t="shared" si="20"/>
        <v>-17.31550140247753</v>
      </c>
    </row>
    <row r="399" spans="1:6" x14ac:dyDescent="0.3">
      <c r="A399" s="53">
        <v>2074</v>
      </c>
      <c r="B399" s="54">
        <f>273.16+'[1]Measured values'!H1041</f>
        <v>300.17930000000001</v>
      </c>
      <c r="C399" s="37">
        <f t="shared" si="18"/>
        <v>3.3313423010847181E-3</v>
      </c>
      <c r="D399" s="55">
        <v>1.8935499999999999E-3</v>
      </c>
      <c r="E399" s="37">
        <f t="shared" si="19"/>
        <v>3.028727327076808E-8</v>
      </c>
      <c r="F399" s="37">
        <f t="shared" si="20"/>
        <v>-17.312538236732966</v>
      </c>
    </row>
    <row r="400" spans="1:6" x14ac:dyDescent="0.3">
      <c r="A400" s="53">
        <v>2076</v>
      </c>
      <c r="B400" s="54">
        <f>273.16+'[1]Measured values'!H1042</f>
        <v>300.18310000000002</v>
      </c>
      <c r="C400" s="37">
        <f t="shared" si="18"/>
        <v>3.3313001298207658E-3</v>
      </c>
      <c r="D400" s="55">
        <v>1.8863300000000001E-3</v>
      </c>
      <c r="E400" s="37">
        <f t="shared" si="19"/>
        <v>3.0271037518981748E-8</v>
      </c>
      <c r="F400" s="37">
        <f t="shared" si="20"/>
        <v>-17.313074439013498</v>
      </c>
    </row>
    <row r="401" spans="1:6" x14ac:dyDescent="0.3">
      <c r="A401" s="53">
        <v>2078</v>
      </c>
      <c r="B401" s="54">
        <f>273.16+'[1]Measured values'!H1043</f>
        <v>300.18670000000003</v>
      </c>
      <c r="C401" s="37">
        <f t="shared" si="18"/>
        <v>3.3312601790818843E-3</v>
      </c>
      <c r="D401" s="55">
        <v>1.88014E-3</v>
      </c>
      <c r="E401" s="37">
        <f t="shared" si="19"/>
        <v>3.026602010301497E-8</v>
      </c>
      <c r="F401" s="37">
        <f t="shared" si="20"/>
        <v>-17.313240202470638</v>
      </c>
    </row>
    <row r="402" spans="1:6" x14ac:dyDescent="0.3">
      <c r="A402" s="53">
        <v>2080</v>
      </c>
      <c r="B402" s="54">
        <f>273.16+'[1]Measured values'!H1044</f>
        <v>300.19060000000002</v>
      </c>
      <c r="C402" s="37">
        <f t="shared" si="18"/>
        <v>3.3312169001960754E-3</v>
      </c>
      <c r="D402" s="55">
        <v>1.87317E-3</v>
      </c>
      <c r="E402" s="37">
        <f t="shared" si="19"/>
        <v>3.0256281144256934E-8</v>
      </c>
      <c r="F402" s="37">
        <f t="shared" si="20"/>
        <v>-17.313562032891536</v>
      </c>
    </row>
    <row r="403" spans="1:6" x14ac:dyDescent="0.3">
      <c r="A403" s="53">
        <v>2082</v>
      </c>
      <c r="B403" s="54">
        <f>273.16+'[1]Measured values'!H1045</f>
        <v>300.19400000000002</v>
      </c>
      <c r="C403" s="37">
        <f t="shared" si="18"/>
        <v>3.3311791708028806E-3</v>
      </c>
      <c r="D403" s="55">
        <v>1.86937E-3</v>
      </c>
      <c r="E403" s="37">
        <f t="shared" si="19"/>
        <v>3.0284614630617656E-8</v>
      </c>
      <c r="F403" s="37">
        <f t="shared" si="20"/>
        <v>-17.31262602135531</v>
      </c>
    </row>
    <row r="404" spans="1:6" x14ac:dyDescent="0.3">
      <c r="A404" s="53">
        <v>2084</v>
      </c>
      <c r="B404" s="54">
        <f>273.16+'[1]Measured values'!H1046</f>
        <v>300.19780000000003</v>
      </c>
      <c r="C404" s="37">
        <f t="shared" si="18"/>
        <v>3.3311370036689138E-3</v>
      </c>
      <c r="D404" s="55">
        <v>1.8655200000000001E-3</v>
      </c>
      <c r="E404" s="37">
        <f t="shared" si="19"/>
        <v>3.0322934419784002E-8</v>
      </c>
      <c r="F404" s="37">
        <f t="shared" si="20"/>
        <v>-17.311361499200139</v>
      </c>
    </row>
    <row r="405" spans="1:6" x14ac:dyDescent="0.3">
      <c r="A405" s="53">
        <v>2086</v>
      </c>
      <c r="B405" s="54">
        <f>273.16+'[1]Measured values'!H1047</f>
        <v>300.20120000000003</v>
      </c>
      <c r="C405" s="37">
        <f t="shared" si="18"/>
        <v>3.3310992760855048E-3</v>
      </c>
      <c r="D405" s="55">
        <v>1.86367E-3</v>
      </c>
      <c r="E405" s="37">
        <f t="shared" si="19"/>
        <v>3.0383435827567837E-8</v>
      </c>
      <c r="F405" s="37">
        <f t="shared" si="20"/>
        <v>-17.309368251125232</v>
      </c>
    </row>
    <row r="406" spans="1:6" x14ac:dyDescent="0.3">
      <c r="A406" s="53">
        <v>2088</v>
      </c>
      <c r="B406" s="54">
        <f>273.16+'[1]Measured values'!H1048</f>
        <v>300.20490000000001</v>
      </c>
      <c r="C406" s="37">
        <f t="shared" si="18"/>
        <v>3.3310582205686849E-3</v>
      </c>
      <c r="D406" s="55">
        <v>1.8580199999999999E-3</v>
      </c>
      <c r="E406" s="37">
        <f t="shared" si="19"/>
        <v>3.0390203365579319E-8</v>
      </c>
      <c r="F406" s="37">
        <f t="shared" si="20"/>
        <v>-17.309145538181617</v>
      </c>
    </row>
    <row r="407" spans="1:6" x14ac:dyDescent="0.3">
      <c r="A407" s="53">
        <v>2090</v>
      </c>
      <c r="B407" s="54">
        <f>273.16+'[1]Measured values'!H1049</f>
        <v>300.20850000000002</v>
      </c>
      <c r="C407" s="37">
        <f t="shared" si="18"/>
        <v>3.331018275631769E-3</v>
      </c>
      <c r="D407" s="55">
        <v>1.8529E-3</v>
      </c>
      <c r="E407" s="37">
        <f t="shared" si="19"/>
        <v>3.0403020476792766E-8</v>
      </c>
      <c r="F407" s="37">
        <f t="shared" si="20"/>
        <v>-17.308723875680659</v>
      </c>
    </row>
    <row r="408" spans="1:6" x14ac:dyDescent="0.3">
      <c r="A408" s="53">
        <v>2092</v>
      </c>
      <c r="B408" s="54">
        <f>273.16+'[1]Measured values'!H1050</f>
        <v>300.21230000000003</v>
      </c>
      <c r="C408" s="37">
        <f t="shared" si="18"/>
        <v>3.3309761125710035E-3</v>
      </c>
      <c r="D408" s="55">
        <v>1.8485800000000001E-3</v>
      </c>
      <c r="E408" s="37">
        <f t="shared" si="19"/>
        <v>3.0434491585709374E-8</v>
      </c>
      <c r="F408" s="37">
        <f t="shared" si="20"/>
        <v>-17.307689280061709</v>
      </c>
    </row>
    <row r="409" spans="1:6" x14ac:dyDescent="0.3">
      <c r="A409" s="53">
        <v>2094</v>
      </c>
      <c r="B409" s="54">
        <f>273.16+'[1]Measured values'!H1051</f>
        <v>300.21570000000003</v>
      </c>
      <c r="C409" s="37">
        <f t="shared" si="18"/>
        <v>3.3309383886319069E-3</v>
      </c>
      <c r="D409" s="55">
        <v>1.8425799999999999E-3</v>
      </c>
      <c r="E409" s="37">
        <f t="shared" si="19"/>
        <v>3.042757756542492E-8</v>
      </c>
      <c r="F409" s="37">
        <f t="shared" si="20"/>
        <v>-17.307916482994855</v>
      </c>
    </row>
    <row r="410" spans="1:6" x14ac:dyDescent="0.3">
      <c r="A410" s="53">
        <v>2096</v>
      </c>
      <c r="B410" s="54">
        <f>273.16+'[1]Measured values'!H1052</f>
        <v>300.21940000000001</v>
      </c>
      <c r="C410" s="37">
        <f t="shared" si="18"/>
        <v>3.3308973370808148E-3</v>
      </c>
      <c r="D410" s="55">
        <v>1.8351000000000001E-3</v>
      </c>
      <c r="E410" s="37">
        <f t="shared" si="19"/>
        <v>3.0404255338534397E-8</v>
      </c>
      <c r="F410" s="37">
        <f t="shared" si="20"/>
        <v>-17.308683260089012</v>
      </c>
    </row>
    <row r="411" spans="1:6" x14ac:dyDescent="0.3">
      <c r="A411" s="53">
        <v>2098</v>
      </c>
      <c r="B411" s="54">
        <f>273.16+'[1]Measured values'!H1053</f>
        <v>300.2226</v>
      </c>
      <c r="C411" s="37">
        <f t="shared" si="18"/>
        <v>3.3308618338526146E-3</v>
      </c>
      <c r="D411" s="55">
        <v>1.82876E-3</v>
      </c>
      <c r="E411" s="37">
        <f t="shared" si="19"/>
        <v>3.038610584651653E-8</v>
      </c>
      <c r="F411" s="37">
        <f t="shared" si="20"/>
        <v>-17.309280377533401</v>
      </c>
    </row>
    <row r="412" spans="1:6" x14ac:dyDescent="0.3">
      <c r="A412" s="53">
        <v>2100</v>
      </c>
      <c r="B412" s="54">
        <f>273.16+'[1]Measured values'!H1054</f>
        <v>300.22660000000002</v>
      </c>
      <c r="C412" s="37">
        <f t="shared" si="18"/>
        <v>3.3308174558816573E-3</v>
      </c>
      <c r="D412" s="55">
        <v>1.8194299999999999E-3</v>
      </c>
      <c r="E412" s="37">
        <f t="shared" si="19"/>
        <v>3.033984205032432E-8</v>
      </c>
      <c r="F412" s="37">
        <f t="shared" si="20"/>
        <v>-17.310804069027569</v>
      </c>
    </row>
    <row r="413" spans="1:6" x14ac:dyDescent="0.3">
      <c r="A413" s="53">
        <v>2102</v>
      </c>
      <c r="B413" s="54">
        <f>273.16+'[1]Measured values'!H1055</f>
        <v>300.23</v>
      </c>
      <c r="C413" s="37">
        <f t="shared" si="18"/>
        <v>3.3307797355360889E-3</v>
      </c>
      <c r="D413" s="55">
        <v>1.81427E-3</v>
      </c>
      <c r="E413" s="37">
        <f t="shared" si="19"/>
        <v>3.034659551689236E-8</v>
      </c>
      <c r="F413" s="37">
        <f t="shared" si="20"/>
        <v>-17.310581499805625</v>
      </c>
    </row>
    <row r="414" spans="1:6" x14ac:dyDescent="0.3">
      <c r="A414" s="53">
        <v>2104</v>
      </c>
      <c r="B414" s="54">
        <f>273.16+'[1]Measured values'!H1056</f>
        <v>300.23340000000002</v>
      </c>
      <c r="C414" s="37">
        <f t="shared" si="18"/>
        <v>3.3307420160448502E-3</v>
      </c>
      <c r="D414" s="55">
        <v>1.8060800000000001E-3</v>
      </c>
      <c r="E414" s="37">
        <f t="shared" si="19"/>
        <v>3.0302552166812716E-8</v>
      </c>
      <c r="F414" s="37">
        <f t="shared" si="20"/>
        <v>-17.312033898050416</v>
      </c>
    </row>
    <row r="415" spans="1:6" x14ac:dyDescent="0.3">
      <c r="A415" s="53">
        <v>2106</v>
      </c>
      <c r="B415" s="54">
        <f>273.16+'[1]Measured values'!H1057</f>
        <v>300.23690000000005</v>
      </c>
      <c r="C415" s="37">
        <f t="shared" si="18"/>
        <v>3.3307031880491699E-3</v>
      </c>
      <c r="D415" s="55">
        <v>1.80215E-3</v>
      </c>
      <c r="E415" s="37">
        <f t="shared" si="19"/>
        <v>3.0332684691459024E-8</v>
      </c>
      <c r="F415" s="37">
        <f t="shared" si="20"/>
        <v>-17.311040003124361</v>
      </c>
    </row>
    <row r="416" spans="1:6" x14ac:dyDescent="0.3">
      <c r="A416" s="53">
        <v>2108</v>
      </c>
      <c r="B416" s="54">
        <f>273.16+'[1]Measured values'!H1058</f>
        <v>300.2405</v>
      </c>
      <c r="C416" s="37">
        <f t="shared" si="18"/>
        <v>3.3306632516266125E-3</v>
      </c>
      <c r="D416" s="55">
        <v>1.79878E-3</v>
      </c>
      <c r="E416" s="37">
        <f t="shared" si="19"/>
        <v>3.0375230279540652E-8</v>
      </c>
      <c r="F416" s="37">
        <f t="shared" si="20"/>
        <v>-17.309638354094989</v>
      </c>
    </row>
    <row r="417" spans="1:6" x14ac:dyDescent="0.3">
      <c r="A417" s="53">
        <v>2110</v>
      </c>
      <c r="B417" s="54">
        <f>273.16+'[1]Measured values'!H1059</f>
        <v>300.24370000000005</v>
      </c>
      <c r="C417" s="37">
        <f t="shared" si="18"/>
        <v>3.3306277533883305E-3</v>
      </c>
      <c r="D417" s="55">
        <v>1.79222E-3</v>
      </c>
      <c r="E417" s="37">
        <f t="shared" si="19"/>
        <v>3.0352915535016453E-8</v>
      </c>
      <c r="F417" s="37">
        <f t="shared" si="20"/>
        <v>-17.310373260298011</v>
      </c>
    </row>
    <row r="418" spans="1:6" x14ac:dyDescent="0.3">
      <c r="A418" s="53">
        <v>2112</v>
      </c>
      <c r="B418" s="54">
        <f>273.16+'[1]Measured values'!H1060</f>
        <v>300.2473</v>
      </c>
      <c r="C418" s="37">
        <f t="shared" si="18"/>
        <v>3.3305878187747232E-3</v>
      </c>
      <c r="D418" s="55">
        <v>1.7843500000000001E-3</v>
      </c>
      <c r="E418" s="37">
        <f t="shared" si="19"/>
        <v>3.0319328167282668E-8</v>
      </c>
      <c r="F418" s="37">
        <f t="shared" si="20"/>
        <v>-17.311480434488885</v>
      </c>
    </row>
    <row r="419" spans="1:6" x14ac:dyDescent="0.3">
      <c r="A419" s="53">
        <v>2114</v>
      </c>
      <c r="B419" s="54">
        <f>273.16+'[1]Measured values'!H1061</f>
        <v>300.25100000000003</v>
      </c>
      <c r="C419" s="37">
        <f t="shared" si="18"/>
        <v>3.3305467758641934E-3</v>
      </c>
      <c r="D419" s="55">
        <v>1.7776300000000001E-3</v>
      </c>
      <c r="E419" s="37">
        <f t="shared" si="19"/>
        <v>3.0307909444734222E-8</v>
      </c>
      <c r="F419" s="37">
        <f t="shared" si="20"/>
        <v>-17.311857120715512</v>
      </c>
    </row>
    <row r="420" spans="1:6" x14ac:dyDescent="0.3">
      <c r="A420" s="53">
        <v>2116</v>
      </c>
      <c r="B420" s="54">
        <f>273.16+'[1]Measured values'!H1062</f>
        <v>300.25480000000005</v>
      </c>
      <c r="C420" s="37">
        <f t="shared" si="18"/>
        <v>3.3305046247387214E-3</v>
      </c>
      <c r="D420" s="55">
        <v>1.7745300000000001E-3</v>
      </c>
      <c r="E420" s="37">
        <f t="shared" si="19"/>
        <v>3.0361143412166635E-8</v>
      </c>
      <c r="F420" s="37">
        <f t="shared" si="20"/>
        <v>-17.310102223330851</v>
      </c>
    </row>
    <row r="421" spans="1:6" x14ac:dyDescent="0.3">
      <c r="A421" s="53">
        <v>2118</v>
      </c>
      <c r="B421" s="54">
        <f>273.16+'[1]Measured values'!H1063</f>
        <v>300.25800000000004</v>
      </c>
      <c r="C421" s="37">
        <f t="shared" si="18"/>
        <v>3.3304691298816345E-3</v>
      </c>
      <c r="D421" s="55">
        <v>1.77257E-3</v>
      </c>
      <c r="E421" s="37">
        <f t="shared" si="19"/>
        <v>3.0417424719169449E-8</v>
      </c>
      <c r="F421" s="37">
        <f t="shared" si="20"/>
        <v>-17.308250211188412</v>
      </c>
    </row>
    <row r="422" spans="1:6" x14ac:dyDescent="0.3">
      <c r="A422" s="53">
        <v>2120</v>
      </c>
      <c r="B422" s="54">
        <f>273.16+'[1]Measured values'!H1064</f>
        <v>300.26140000000004</v>
      </c>
      <c r="C422" s="37">
        <f t="shared" si="18"/>
        <v>3.3304314174249501E-3</v>
      </c>
      <c r="D422" s="55">
        <v>1.76984E-3</v>
      </c>
      <c r="E422" s="37">
        <f t="shared" si="19"/>
        <v>3.0466443006116976E-8</v>
      </c>
      <c r="F422" s="37">
        <f t="shared" si="20"/>
        <v>-17.30663998833726</v>
      </c>
    </row>
    <row r="423" spans="1:6" x14ac:dyDescent="0.3">
      <c r="A423" s="53">
        <v>2122</v>
      </c>
      <c r="B423" s="54">
        <f>273.16+'[1]Measured values'!H1065</f>
        <v>300.26460000000003</v>
      </c>
      <c r="C423" s="37">
        <f t="shared" si="18"/>
        <v>3.3303959241282517E-3</v>
      </c>
      <c r="D423" s="55">
        <v>1.76453E-3</v>
      </c>
      <c r="E423" s="37">
        <f t="shared" si="19"/>
        <v>3.0465542934751238E-8</v>
      </c>
      <c r="F423" s="37">
        <f t="shared" si="20"/>
        <v>-17.306669531814364</v>
      </c>
    </row>
    <row r="424" spans="1:6" x14ac:dyDescent="0.3">
      <c r="A424" s="53">
        <v>2124</v>
      </c>
      <c r="B424" s="54">
        <f>273.16+'[1]Measured values'!H1066</f>
        <v>300.26830000000001</v>
      </c>
      <c r="C424" s="37">
        <f t="shared" si="18"/>
        <v>3.3303548859470013E-3</v>
      </c>
      <c r="D424" s="55">
        <v>1.75723E-3</v>
      </c>
      <c r="E424" s="37">
        <f t="shared" si="19"/>
        <v>3.0444391939761767E-8</v>
      </c>
      <c r="F424" s="37">
        <f t="shared" si="20"/>
        <v>-17.307364032502413</v>
      </c>
    </row>
    <row r="425" spans="1:6" x14ac:dyDescent="0.3">
      <c r="A425" s="53">
        <v>2126</v>
      </c>
      <c r="B425" s="54">
        <f>273.16+'[1]Measured values'!H1067</f>
        <v>300.2715</v>
      </c>
      <c r="C425" s="37">
        <f t="shared" si="18"/>
        <v>3.3303193942815085E-3</v>
      </c>
      <c r="D425" s="55">
        <v>1.7520000000000001E-3</v>
      </c>
      <c r="E425" s="37">
        <f t="shared" si="19"/>
        <v>3.0444808512076505E-8</v>
      </c>
      <c r="F425" s="37">
        <f t="shared" si="20"/>
        <v>-17.30735034954019</v>
      </c>
    </row>
    <row r="426" spans="1:6" x14ac:dyDescent="0.3">
      <c r="A426" s="53">
        <v>2128</v>
      </c>
      <c r="B426" s="54">
        <f>273.16+'[1]Measured values'!H1068</f>
        <v>300.27470000000005</v>
      </c>
      <c r="C426" s="37">
        <f t="shared" si="18"/>
        <v>3.3302839033724778E-3</v>
      </c>
      <c r="D426" s="55">
        <v>1.7474000000000001E-3</v>
      </c>
      <c r="E426" s="37">
        <f t="shared" si="19"/>
        <v>3.0456207403918674E-8</v>
      </c>
      <c r="F426" s="37">
        <f t="shared" si="20"/>
        <v>-17.306976007936729</v>
      </c>
    </row>
    <row r="427" spans="1:6" x14ac:dyDescent="0.3">
      <c r="A427" s="53">
        <v>2130</v>
      </c>
      <c r="B427" s="54">
        <f>273.16+'[1]Measured values'!H1069</f>
        <v>300.2783</v>
      </c>
      <c r="C427" s="37">
        <f t="shared" si="18"/>
        <v>3.3302439770039991E-3</v>
      </c>
      <c r="D427" s="55">
        <v>1.7393700000000001E-3</v>
      </c>
      <c r="E427" s="37">
        <f t="shared" si="19"/>
        <v>3.041918250670677E-8</v>
      </c>
      <c r="F427" s="37">
        <f t="shared" si="20"/>
        <v>-17.308192424023151</v>
      </c>
    </row>
    <row r="428" spans="1:6" x14ac:dyDescent="0.3">
      <c r="A428" s="53">
        <v>2132</v>
      </c>
      <c r="B428" s="54">
        <f>273.16+'[1]Measured values'!H1070</f>
        <v>300.2817</v>
      </c>
      <c r="C428" s="37">
        <f t="shared" si="18"/>
        <v>3.3302062696461358E-3</v>
      </c>
      <c r="D428" s="55">
        <v>1.7347599999999999E-3</v>
      </c>
      <c r="E428" s="37">
        <f t="shared" si="19"/>
        <v>3.0436158616259786E-8</v>
      </c>
      <c r="F428" s="37">
        <f t="shared" si="20"/>
        <v>-17.307634507177067</v>
      </c>
    </row>
    <row r="429" spans="1:6" x14ac:dyDescent="0.3">
      <c r="A429" s="53">
        <v>2134</v>
      </c>
      <c r="B429" s="54">
        <f>273.16+'[1]Measured values'!H1071</f>
        <v>300.28520000000003</v>
      </c>
      <c r="C429" s="37">
        <f t="shared" si="18"/>
        <v>3.3301674541402638E-3</v>
      </c>
      <c r="D429" s="55">
        <v>1.7268299999999999E-3</v>
      </c>
      <c r="E429" s="37">
        <f t="shared" si="19"/>
        <v>3.0397691856438238E-8</v>
      </c>
      <c r="F429" s="37">
        <f t="shared" si="20"/>
        <v>-17.308899157191799</v>
      </c>
    </row>
    <row r="430" spans="1:6" x14ac:dyDescent="0.3">
      <c r="A430" s="53">
        <v>2136</v>
      </c>
      <c r="B430" s="54">
        <f>273.16+'[1]Measured values'!H1072</f>
        <v>300.28860000000003</v>
      </c>
      <c r="C430" s="37">
        <f t="shared" si="18"/>
        <v>3.3301297485152613E-3</v>
      </c>
      <c r="D430" s="55">
        <v>1.7244000000000001E-3</v>
      </c>
      <c r="E430" s="37">
        <f t="shared" si="19"/>
        <v>3.0453207413221402E-8</v>
      </c>
      <c r="F430" s="37">
        <f t="shared" si="20"/>
        <v>-17.307074514570182</v>
      </c>
    </row>
    <row r="431" spans="1:6" x14ac:dyDescent="0.3">
      <c r="A431" s="53">
        <v>2138</v>
      </c>
      <c r="B431" s="54">
        <f>273.16+'[1]Measured values'!H1073</f>
        <v>300.29160000000002</v>
      </c>
      <c r="C431" s="37">
        <f t="shared" si="18"/>
        <v>3.3300964795552053E-3</v>
      </c>
      <c r="D431" s="55">
        <v>1.7214800000000001E-3</v>
      </c>
      <c r="E431" s="37">
        <f t="shared" si="19"/>
        <v>3.0488748970836476E-8</v>
      </c>
      <c r="F431" s="37">
        <f t="shared" si="20"/>
        <v>-17.30590810759038</v>
      </c>
    </row>
    <row r="432" spans="1:6" x14ac:dyDescent="0.3">
      <c r="A432" s="53">
        <v>2140</v>
      </c>
      <c r="B432" s="54">
        <f>273.16+'[1]Measured values'!H1074</f>
        <v>300.29500000000002</v>
      </c>
      <c r="C432" s="37">
        <f t="shared" si="18"/>
        <v>3.3300587755373881E-3</v>
      </c>
      <c r="D432" s="55">
        <v>1.714E-3</v>
      </c>
      <c r="E432" s="37">
        <f t="shared" si="19"/>
        <v>3.0455169230839495E-8</v>
      </c>
      <c r="F432" s="37">
        <f t="shared" si="20"/>
        <v>-17.307010095922802</v>
      </c>
    </row>
    <row r="433" spans="1:6" x14ac:dyDescent="0.3">
      <c r="A433" s="53">
        <v>2142</v>
      </c>
      <c r="B433" s="54">
        <f>273.16+'[1]Measured values'!H1075</f>
        <v>300.29850000000005</v>
      </c>
      <c r="C433" s="37">
        <f t="shared" si="18"/>
        <v>3.3300199634696804E-3</v>
      </c>
      <c r="D433" s="55">
        <v>1.70671E-3</v>
      </c>
      <c r="E433" s="37">
        <f t="shared" si="19"/>
        <v>3.0427681241324399E-8</v>
      </c>
      <c r="F433" s="37">
        <f t="shared" si="20"/>
        <v>-17.307913075700185</v>
      </c>
    </row>
    <row r="434" spans="1:6" x14ac:dyDescent="0.3">
      <c r="A434" s="53">
        <v>2144</v>
      </c>
      <c r="B434" s="54">
        <f>273.16+'[1]Measured values'!H1076</f>
        <v>300.3021</v>
      </c>
      <c r="C434" s="37">
        <f t="shared" si="18"/>
        <v>3.3299800434295999E-3</v>
      </c>
      <c r="D434" s="55">
        <v>1.7014E-3</v>
      </c>
      <c r="E434" s="37">
        <f t="shared" si="19"/>
        <v>3.0438362113053951E-8</v>
      </c>
      <c r="F434" s="37">
        <f t="shared" si="20"/>
        <v>-17.307562112461881</v>
      </c>
    </row>
    <row r="435" spans="1:6" x14ac:dyDescent="0.3">
      <c r="A435" s="53">
        <v>2146</v>
      </c>
      <c r="B435" s="54">
        <f>273.16+'[1]Measured values'!H1077</f>
        <v>300.30530000000005</v>
      </c>
      <c r="C435" s="37">
        <f t="shared" si="18"/>
        <v>3.3299445597530244E-3</v>
      </c>
      <c r="D435" s="55">
        <v>1.6963499999999999E-3</v>
      </c>
      <c r="E435" s="37">
        <f t="shared" si="19"/>
        <v>3.0441995850125005E-8</v>
      </c>
      <c r="F435" s="37">
        <f t="shared" si="20"/>
        <v>-17.307442739409652</v>
      </c>
    </row>
    <row r="436" spans="1:6" x14ac:dyDescent="0.3">
      <c r="A436" s="53">
        <v>2148</v>
      </c>
      <c r="B436" s="54">
        <f>273.16+'[1]Measured values'!H1078</f>
        <v>300.30870000000004</v>
      </c>
      <c r="C436" s="37">
        <f t="shared" si="18"/>
        <v>3.3299068591752415E-3</v>
      </c>
      <c r="D436" s="55">
        <v>1.691E-3</v>
      </c>
      <c r="E436" s="37">
        <f t="shared" si="19"/>
        <v>3.0446161929631175E-8</v>
      </c>
      <c r="F436" s="37">
        <f t="shared" si="20"/>
        <v>-17.307305895738747</v>
      </c>
    </row>
    <row r="437" spans="1:6" x14ac:dyDescent="0.3">
      <c r="A437" s="53">
        <v>2150</v>
      </c>
      <c r="B437" s="54">
        <f>273.16+'[1]Measured values'!H1079</f>
        <v>300.31170000000003</v>
      </c>
      <c r="C437" s="37">
        <f t="shared" si="18"/>
        <v>3.3298735946684726E-3</v>
      </c>
      <c r="D437" s="55">
        <v>1.68823E-3</v>
      </c>
      <c r="E437" s="37">
        <f t="shared" si="19"/>
        <v>3.0485082672693891E-8</v>
      </c>
      <c r="F437" s="37">
        <f t="shared" si="20"/>
        <v>-17.306028365676454</v>
      </c>
    </row>
    <row r="438" spans="1:6" x14ac:dyDescent="0.3">
      <c r="A438" s="53">
        <v>2152</v>
      </c>
      <c r="B438" s="54">
        <f>273.16+'[1]Measured values'!H1080</f>
        <v>300.31560000000002</v>
      </c>
      <c r="C438" s="37">
        <f t="shared" si="18"/>
        <v>3.3298303518032361E-3</v>
      </c>
      <c r="D438" s="55">
        <v>1.6866800000000001E-3</v>
      </c>
      <c r="E438" s="37">
        <f t="shared" si="19"/>
        <v>3.0573196832891449E-8</v>
      </c>
      <c r="F438" s="37">
        <f t="shared" si="20"/>
        <v>-17.303142132324336</v>
      </c>
    </row>
    <row r="439" spans="1:6" x14ac:dyDescent="0.3">
      <c r="A439" s="53">
        <v>2154</v>
      </c>
      <c r="B439" s="54">
        <f>273.16+'[1]Measured values'!H1081</f>
        <v>300.3186</v>
      </c>
      <c r="C439" s="37">
        <f t="shared" si="18"/>
        <v>3.329797088825001E-3</v>
      </c>
      <c r="D439" s="55">
        <v>1.68804E-3</v>
      </c>
      <c r="E439" s="37">
        <f t="shared" si="19"/>
        <v>3.0687834499404256E-8</v>
      </c>
      <c r="F439" s="37">
        <f t="shared" si="20"/>
        <v>-17.299399531266825</v>
      </c>
    </row>
    <row r="440" spans="1:6" x14ac:dyDescent="0.3">
      <c r="A440" s="53">
        <v>2156</v>
      </c>
      <c r="B440" s="54">
        <f>273.16+'[1]Measured values'!H1082</f>
        <v>300.32180000000005</v>
      </c>
      <c r="C440" s="37">
        <f t="shared" si="18"/>
        <v>3.3297616090473612E-3</v>
      </c>
      <c r="D440" s="55">
        <v>1.6862699999999999E-3</v>
      </c>
      <c r="E440" s="37">
        <f t="shared" si="19"/>
        <v>3.0752124899503796E-8</v>
      </c>
      <c r="F440" s="37">
        <f t="shared" si="20"/>
        <v>-17.29730674265846</v>
      </c>
    </row>
    <row r="441" spans="1:6" x14ac:dyDescent="0.3">
      <c r="A441" s="53">
        <v>2158</v>
      </c>
      <c r="B441" s="54">
        <f>273.16+'[1]Measured values'!H1083</f>
        <v>300.32480000000004</v>
      </c>
      <c r="C441" s="37">
        <f t="shared" si="18"/>
        <v>3.329728347442502E-3</v>
      </c>
      <c r="D441" s="55">
        <v>1.6816699999999999E-3</v>
      </c>
      <c r="E441" s="37">
        <f t="shared" si="19"/>
        <v>3.0758978817111903E-8</v>
      </c>
      <c r="F441" s="37">
        <f t="shared" si="20"/>
        <v>-17.29708389126343</v>
      </c>
    </row>
    <row r="442" spans="1:6" x14ac:dyDescent="0.3">
      <c r="A442" s="53">
        <v>2160</v>
      </c>
      <c r="B442" s="54">
        <f>273.16+'[1]Measured values'!H1084</f>
        <v>300.32800000000003</v>
      </c>
      <c r="C442" s="37">
        <f t="shared" si="18"/>
        <v>3.3296928691297512E-3</v>
      </c>
      <c r="D442" s="55">
        <v>1.6764900000000001E-3</v>
      </c>
      <c r="E442" s="37">
        <f t="shared" si="19"/>
        <v>3.0761318456108206E-8</v>
      </c>
      <c r="F442" s="37">
        <f t="shared" si="20"/>
        <v>-17.297007830545226</v>
      </c>
    </row>
    <row r="443" spans="1:6" x14ac:dyDescent="0.3">
      <c r="A443" s="53">
        <v>2162</v>
      </c>
      <c r="B443" s="54">
        <f>273.16+'[1]Measured values'!H1085</f>
        <v>300.33170000000001</v>
      </c>
      <c r="C443" s="37">
        <f t="shared" si="18"/>
        <v>3.3296518482730927E-3</v>
      </c>
      <c r="D443" s="55">
        <v>1.6691200000000001E-3</v>
      </c>
      <c r="E443" s="37">
        <f t="shared" si="19"/>
        <v>3.0738615547212905E-8</v>
      </c>
      <c r="F443" s="37">
        <f t="shared" si="20"/>
        <v>-17.297746137351385</v>
      </c>
    </row>
    <row r="444" spans="1:6" x14ac:dyDescent="0.3">
      <c r="A444" s="53">
        <v>2164</v>
      </c>
      <c r="B444" s="54">
        <f>273.16+'[1]Measured values'!H1086</f>
        <v>300.3349</v>
      </c>
      <c r="C444" s="37">
        <f t="shared" si="18"/>
        <v>3.3296163715905145E-3</v>
      </c>
      <c r="D444" s="55">
        <v>1.66347E-3</v>
      </c>
      <c r="E444" s="37">
        <f t="shared" si="19"/>
        <v>3.073222151608324E-8</v>
      </c>
      <c r="F444" s="37">
        <f t="shared" si="20"/>
        <v>-17.29795417197262</v>
      </c>
    </row>
    <row r="445" spans="1:6" x14ac:dyDescent="0.3">
      <c r="A445" s="53">
        <v>2166</v>
      </c>
      <c r="B445" s="54">
        <f>273.16+'[1]Measured values'!H1087</f>
        <v>300.33810000000005</v>
      </c>
      <c r="C445" s="37">
        <f t="shared" si="18"/>
        <v>3.3295808956639193E-3</v>
      </c>
      <c r="D445" s="55">
        <v>1.6595500000000001E-3</v>
      </c>
      <c r="E445" s="37">
        <f t="shared" si="19"/>
        <v>3.0757849358997158E-8</v>
      </c>
      <c r="F445" s="37">
        <f t="shared" si="20"/>
        <v>-17.297120611560896</v>
      </c>
    </row>
    <row r="446" spans="1:6" x14ac:dyDescent="0.3">
      <c r="A446" s="53">
        <v>2168</v>
      </c>
      <c r="B446" s="54">
        <f>273.16+'[1]Measured values'!H1088</f>
        <v>300.34110000000004</v>
      </c>
      <c r="C446" s="37">
        <f t="shared" si="18"/>
        <v>3.3295476376693028E-3</v>
      </c>
      <c r="D446" s="55">
        <v>1.6556800000000001E-3</v>
      </c>
      <c r="E446" s="37">
        <f t="shared" si="19"/>
        <v>3.0778399087999111E-8</v>
      </c>
      <c r="F446" s="37">
        <f t="shared" si="20"/>
        <v>-17.296452721324346</v>
      </c>
    </row>
    <row r="447" spans="1:6" x14ac:dyDescent="0.3">
      <c r="A447" s="53">
        <v>2170</v>
      </c>
      <c r="B447" s="54">
        <f>273.16+'[1]Measured values'!H1089</f>
        <v>300.34450000000004</v>
      </c>
      <c r="C447" s="37">
        <f t="shared" si="18"/>
        <v>3.3295099460785862E-3</v>
      </c>
      <c r="D447" s="55">
        <v>1.6499900000000001E-3</v>
      </c>
      <c r="E447" s="37">
        <f t="shared" si="19"/>
        <v>3.0777514141950529E-8</v>
      </c>
      <c r="F447" s="37">
        <f t="shared" si="20"/>
        <v>-17.29648147391698</v>
      </c>
    </row>
    <row r="448" spans="1:6" x14ac:dyDescent="0.3">
      <c r="A448" s="53">
        <v>2172</v>
      </c>
      <c r="B448" s="54">
        <f>273.16+'[1]Measured values'!H1090</f>
        <v>300.34780000000001</v>
      </c>
      <c r="C448" s="37">
        <f t="shared" si="18"/>
        <v>3.3294733638801416E-3</v>
      </c>
      <c r="D448" s="55">
        <v>1.64696E-3</v>
      </c>
      <c r="E448" s="37">
        <f t="shared" si="19"/>
        <v>3.0823299114730437E-8</v>
      </c>
      <c r="F448" s="37">
        <f t="shared" si="20"/>
        <v>-17.294994968178166</v>
      </c>
    </row>
    <row r="449" spans="1:6" x14ac:dyDescent="0.3">
      <c r="A449" s="53">
        <v>2174</v>
      </c>
      <c r="B449" s="54">
        <f>273.16+'[1]Measured values'!H1091</f>
        <v>300.35120000000001</v>
      </c>
      <c r="C449" s="37">
        <f t="shared" si="18"/>
        <v>3.3294356739710044E-3</v>
      </c>
      <c r="D449" s="55">
        <v>1.64029E-3</v>
      </c>
      <c r="E449" s="37">
        <f t="shared" si="19"/>
        <v>3.0804156857591298E-8</v>
      </c>
      <c r="F449" s="37">
        <f t="shared" si="20"/>
        <v>-17.295616193164747</v>
      </c>
    </row>
    <row r="450" spans="1:6" x14ac:dyDescent="0.3">
      <c r="A450" s="53">
        <v>2176</v>
      </c>
      <c r="B450" s="54">
        <f>273.16+'[1]Measured values'!H1092</f>
        <v>300.35420000000005</v>
      </c>
      <c r="C450" s="37">
        <f t="shared" si="18"/>
        <v>3.3294024188774449E-3</v>
      </c>
      <c r="D450" s="55">
        <v>1.63602E-3</v>
      </c>
      <c r="E450" s="37">
        <f t="shared" si="19"/>
        <v>3.0817583257291837E-8</v>
      </c>
      <c r="F450" s="37">
        <f t="shared" si="20"/>
        <v>-17.295180424882712</v>
      </c>
    </row>
    <row r="451" spans="1:6" x14ac:dyDescent="0.3">
      <c r="A451" s="53">
        <v>2178</v>
      </c>
      <c r="B451" s="54">
        <f>273.16+'[1]Measured values'!H1093</f>
        <v>300.35740000000004</v>
      </c>
      <c r="C451" s="37">
        <f t="shared" si="18"/>
        <v>3.329366947509866E-3</v>
      </c>
      <c r="D451" s="55">
        <v>1.63043E-3</v>
      </c>
      <c r="E451" s="37">
        <f t="shared" si="19"/>
        <v>3.0812428360207235E-8</v>
      </c>
      <c r="F451" s="37">
        <f t="shared" si="20"/>
        <v>-17.295347710169906</v>
      </c>
    </row>
    <row r="452" spans="1:6" x14ac:dyDescent="0.3">
      <c r="A452" s="53">
        <v>2180</v>
      </c>
      <c r="B452" s="54">
        <f>273.16+'[1]Measured values'!H1094</f>
        <v>300.36060000000003</v>
      </c>
      <c r="C452" s="37">
        <f t="shared" si="18"/>
        <v>3.3293314768981013E-3</v>
      </c>
      <c r="D452" s="55">
        <v>1.6279300000000001E-3</v>
      </c>
      <c r="E452" s="37">
        <f t="shared" si="19"/>
        <v>3.0865825845102282E-8</v>
      </c>
      <c r="F452" s="37">
        <f t="shared" si="20"/>
        <v>-17.293616224772865</v>
      </c>
    </row>
    <row r="453" spans="1:6" x14ac:dyDescent="0.3">
      <c r="A453" s="53">
        <v>2182</v>
      </c>
      <c r="B453" s="54">
        <f>273.16+'[1]Measured values'!H1095</f>
        <v>300.36410000000001</v>
      </c>
      <c r="C453" s="37">
        <f t="shared" si="18"/>
        <v>3.3292926817818772E-3</v>
      </c>
      <c r="D453" s="55">
        <v>1.62463E-3</v>
      </c>
      <c r="E453" s="37">
        <f t="shared" si="19"/>
        <v>3.0913867019881665E-8</v>
      </c>
      <c r="F453" s="37">
        <f t="shared" si="20"/>
        <v>-17.292060982840283</v>
      </c>
    </row>
    <row r="454" spans="1:6" x14ac:dyDescent="0.3">
      <c r="A454" s="53">
        <v>2184</v>
      </c>
      <c r="B454" s="54">
        <f>273.16+'[1]Measured values'!H1096</f>
        <v>300.36690000000004</v>
      </c>
      <c r="C454" s="37">
        <f t="shared" si="18"/>
        <v>3.3292616463398593E-3</v>
      </c>
      <c r="D454" s="55">
        <v>1.6250100000000001E-3</v>
      </c>
      <c r="E454" s="37">
        <f t="shared" si="19"/>
        <v>3.1010179253487558E-8</v>
      </c>
      <c r="F454" s="37">
        <f t="shared" si="20"/>
        <v>-17.288950323344874</v>
      </c>
    </row>
    <row r="455" spans="1:6" x14ac:dyDescent="0.3">
      <c r="A455" s="53">
        <v>2186</v>
      </c>
      <c r="B455" s="54">
        <f>273.16+'[1]Measured values'!H1097</f>
        <v>300.37050000000005</v>
      </c>
      <c r="C455" s="37">
        <f t="shared" si="18"/>
        <v>3.3292217444789015E-3</v>
      </c>
      <c r="D455" s="55">
        <v>1.6182200000000001E-3</v>
      </c>
      <c r="E455" s="37">
        <f t="shared" si="19"/>
        <v>3.0995412909904325E-8</v>
      </c>
      <c r="F455" s="37">
        <f t="shared" si="20"/>
        <v>-17.28942661405825</v>
      </c>
    </row>
    <row r="456" spans="1:6" x14ac:dyDescent="0.3">
      <c r="A456" s="53">
        <v>2188</v>
      </c>
      <c r="B456" s="54">
        <f>273.16+'[1]Measured values'!H1098</f>
        <v>300.37330000000003</v>
      </c>
      <c r="C456" s="37">
        <f t="shared" si="18"/>
        <v>3.329190710359409E-3</v>
      </c>
      <c r="D456" s="55">
        <v>1.62177E-3</v>
      </c>
      <c r="E456" s="37">
        <f t="shared" si="19"/>
        <v>3.1153492910606012E-8</v>
      </c>
      <c r="F456" s="37">
        <f t="shared" si="20"/>
        <v>-17.284339466037597</v>
      </c>
    </row>
    <row r="457" spans="1:6" x14ac:dyDescent="0.3">
      <c r="A457" s="53">
        <v>2190</v>
      </c>
      <c r="B457" s="54">
        <f>273.16+'[1]Measured values'!H1099</f>
        <v>300.37630000000001</v>
      </c>
      <c r="C457" s="37">
        <f t="shared" ref="C457:C520" si="21">1/B457</f>
        <v>3.3291574601591401E-3</v>
      </c>
      <c r="D457" s="55">
        <v>1.6186900000000001E-3</v>
      </c>
      <c r="E457" s="37">
        <f t="shared" ref="E457:E520" si="22">(D457*($B$3-$B$4))/(($B$2*($B$3-B457)*($B$3-$B$4))+($B$1*($B$3-B457)*($B$4-B457)))</f>
        <v>3.1191241699669826E-8</v>
      </c>
      <c r="F457" s="37">
        <f t="shared" ref="F457:F520" si="23">LN(E457)</f>
        <v>-17.283128496292907</v>
      </c>
    </row>
    <row r="458" spans="1:6" x14ac:dyDescent="0.3">
      <c r="A458" s="53">
        <v>2192</v>
      </c>
      <c r="B458" s="54">
        <f>273.16+'[1]Measured values'!H1100</f>
        <v>300.38</v>
      </c>
      <c r="C458" s="37">
        <f t="shared" si="21"/>
        <v>3.3291164524935084E-3</v>
      </c>
      <c r="D458" s="55">
        <v>1.61388E-3</v>
      </c>
      <c r="E458" s="37">
        <f t="shared" si="22"/>
        <v>3.1218559828128083E-8</v>
      </c>
      <c r="F458" s="37">
        <f t="shared" si="23"/>
        <v>-17.282253052707631</v>
      </c>
    </row>
    <row r="459" spans="1:6" x14ac:dyDescent="0.3">
      <c r="A459" s="53">
        <v>2194</v>
      </c>
      <c r="B459" s="54">
        <f>273.16+'[1]Measured values'!H1101</f>
        <v>300.38280000000003</v>
      </c>
      <c r="C459" s="37">
        <f t="shared" si="21"/>
        <v>3.329085420336983E-3</v>
      </c>
      <c r="D459" s="55">
        <v>1.61085E-3</v>
      </c>
      <c r="E459" s="37">
        <f t="shared" si="22"/>
        <v>3.1251207086385942E-8</v>
      </c>
      <c r="F459" s="37">
        <f t="shared" si="23"/>
        <v>-17.281207834745643</v>
      </c>
    </row>
    <row r="460" spans="1:6" x14ac:dyDescent="0.3">
      <c r="A460" s="53">
        <v>2196</v>
      </c>
      <c r="B460" s="54">
        <f>273.16+'[1]Measured values'!H1102</f>
        <v>300.38620000000003</v>
      </c>
      <c r="C460" s="37">
        <f t="shared" si="21"/>
        <v>3.3290477392103894E-3</v>
      </c>
      <c r="D460" s="55">
        <v>1.6034300000000001E-3</v>
      </c>
      <c r="E460" s="37">
        <f t="shared" si="22"/>
        <v>3.1218276793172972E-8</v>
      </c>
      <c r="F460" s="37">
        <f t="shared" si="23"/>
        <v>-17.282262118988704</v>
      </c>
    </row>
    <row r="461" spans="1:6" x14ac:dyDescent="0.3">
      <c r="A461" s="53">
        <v>2198</v>
      </c>
      <c r="B461" s="54">
        <f>273.16+'[1]Measured values'!H1103</f>
        <v>300.3886</v>
      </c>
      <c r="C461" s="37">
        <f t="shared" si="21"/>
        <v>3.3290211412816597E-3</v>
      </c>
      <c r="D461" s="55">
        <v>1.60242E-3</v>
      </c>
      <c r="E461" s="37">
        <f t="shared" si="22"/>
        <v>3.1277408270874718E-8</v>
      </c>
      <c r="F461" s="37">
        <f t="shared" si="23"/>
        <v>-17.280369780492482</v>
      </c>
    </row>
    <row r="462" spans="1:6" x14ac:dyDescent="0.3">
      <c r="A462" s="53">
        <v>2200</v>
      </c>
      <c r="B462" s="54">
        <f>273.16+'[1]Measured values'!H1104</f>
        <v>300.39160000000004</v>
      </c>
      <c r="C462" s="37">
        <f t="shared" si="21"/>
        <v>3.3289878944684202E-3</v>
      </c>
      <c r="D462" s="55">
        <v>1.5938199999999999E-3</v>
      </c>
      <c r="E462" s="37">
        <f t="shared" si="22"/>
        <v>3.1208070107905406E-8</v>
      </c>
      <c r="F462" s="37">
        <f t="shared" si="23"/>
        <v>-17.282589118272348</v>
      </c>
    </row>
    <row r="463" spans="1:6" x14ac:dyDescent="0.3">
      <c r="A463" s="53">
        <v>2202</v>
      </c>
      <c r="B463" s="54">
        <f>273.16+'[1]Measured values'!H1105</f>
        <v>300.39530000000002</v>
      </c>
      <c r="C463" s="37">
        <f t="shared" si="21"/>
        <v>3.3289468909799853E-3</v>
      </c>
      <c r="D463" s="55">
        <v>1.5846E-3</v>
      </c>
      <c r="E463" s="37">
        <f t="shared" si="22"/>
        <v>3.1149203120198778E-8</v>
      </c>
      <c r="F463" s="37">
        <f t="shared" si="23"/>
        <v>-17.284477174056263</v>
      </c>
    </row>
    <row r="464" spans="1:6" x14ac:dyDescent="0.3">
      <c r="A464" s="53">
        <v>2204</v>
      </c>
      <c r="B464" s="54">
        <f>273.16+'[1]Measured values'!H1106</f>
        <v>300.39830000000001</v>
      </c>
      <c r="C464" s="37">
        <f t="shared" si="21"/>
        <v>3.3289136456497921E-3</v>
      </c>
      <c r="D464" s="55">
        <v>1.57822E-3</v>
      </c>
      <c r="E464" s="37">
        <f t="shared" si="22"/>
        <v>3.1122739192948672E-8</v>
      </c>
      <c r="F464" s="37">
        <f t="shared" si="23"/>
        <v>-17.285327121170816</v>
      </c>
    </row>
    <row r="465" spans="1:6" x14ac:dyDescent="0.3">
      <c r="A465" s="53">
        <v>2206</v>
      </c>
      <c r="B465" s="54">
        <f>273.16+'[1]Measured values'!H1107</f>
        <v>300.40110000000004</v>
      </c>
      <c r="C465" s="37">
        <f t="shared" si="21"/>
        <v>3.3288826172740375E-3</v>
      </c>
      <c r="D465" s="55">
        <v>1.5732299999999999E-3</v>
      </c>
      <c r="E465" s="37">
        <f t="shared" si="22"/>
        <v>3.1116966262194359E-8</v>
      </c>
      <c r="F465" s="37">
        <f t="shared" si="23"/>
        <v>-17.285512627536203</v>
      </c>
    </row>
    <row r="466" spans="1:6" x14ac:dyDescent="0.3">
      <c r="A466" s="53">
        <v>2208</v>
      </c>
      <c r="B466" s="54">
        <f>273.16+'[1]Measured values'!H1108</f>
        <v>300.40390000000002</v>
      </c>
      <c r="C466" s="37">
        <f t="shared" si="21"/>
        <v>3.3288515894767008E-3</v>
      </c>
      <c r="D466" s="55">
        <v>1.5652299999999999E-3</v>
      </c>
      <c r="E466" s="37">
        <f t="shared" si="22"/>
        <v>3.1051444927976303E-8</v>
      </c>
      <c r="F466" s="37">
        <f t="shared" si="23"/>
        <v>-17.287620494127079</v>
      </c>
    </row>
    <row r="467" spans="1:6" x14ac:dyDescent="0.3">
      <c r="A467" s="53">
        <v>2210</v>
      </c>
      <c r="B467" s="54">
        <f>273.16+'[1]Measured values'!H1109</f>
        <v>300.40750000000003</v>
      </c>
      <c r="C467" s="37">
        <f t="shared" si="21"/>
        <v>3.3288116974443047E-3</v>
      </c>
      <c r="D467" s="55">
        <v>1.55762E-3</v>
      </c>
      <c r="E467" s="37">
        <f t="shared" si="22"/>
        <v>3.1019910084772216E-8</v>
      </c>
      <c r="F467" s="37">
        <f t="shared" si="23"/>
        <v>-17.288636577823361</v>
      </c>
    </row>
    <row r="468" spans="1:6" x14ac:dyDescent="0.3">
      <c r="A468" s="53">
        <v>2212</v>
      </c>
      <c r="B468" s="54">
        <f>273.16+'[1]Measured values'!H1110</f>
        <v>300.41060000000004</v>
      </c>
      <c r="C468" s="37">
        <f t="shared" si="21"/>
        <v>3.3287773467380972E-3</v>
      </c>
      <c r="D468" s="55">
        <v>1.5536700000000001E-3</v>
      </c>
      <c r="E468" s="37">
        <f t="shared" si="22"/>
        <v>3.1044571031141752E-8</v>
      </c>
      <c r="F468" s="37">
        <f t="shared" si="23"/>
        <v>-17.287841889872251</v>
      </c>
    </row>
    <row r="469" spans="1:6" x14ac:dyDescent="0.3">
      <c r="A469" s="53">
        <v>2214</v>
      </c>
      <c r="B469" s="54">
        <f>273.16+'[1]Measured values'!H1111</f>
        <v>300.41360000000003</v>
      </c>
      <c r="C469" s="37">
        <f t="shared" si="21"/>
        <v>3.3287441047941901E-3</v>
      </c>
      <c r="D469" s="55">
        <v>1.54984E-3</v>
      </c>
      <c r="E469" s="37">
        <f t="shared" si="22"/>
        <v>3.1068444291768552E-8</v>
      </c>
      <c r="F469" s="37">
        <f t="shared" si="23"/>
        <v>-17.28707318586784</v>
      </c>
    </row>
    <row r="470" spans="1:6" x14ac:dyDescent="0.3">
      <c r="A470" s="53">
        <v>2216</v>
      </c>
      <c r="B470" s="54">
        <f>273.16+'[1]Measured values'!H1112</f>
        <v>300.41680000000002</v>
      </c>
      <c r="C470" s="37">
        <f t="shared" si="21"/>
        <v>3.3287086474524724E-3</v>
      </c>
      <c r="D470" s="55">
        <v>1.5458900000000001E-3</v>
      </c>
      <c r="E470" s="37">
        <f t="shared" si="22"/>
        <v>3.1096801817078676E-8</v>
      </c>
      <c r="F470" s="37">
        <f t="shared" si="23"/>
        <v>-17.286160858512861</v>
      </c>
    </row>
    <row r="471" spans="1:6" x14ac:dyDescent="0.3">
      <c r="A471" s="53">
        <v>2218</v>
      </c>
      <c r="B471" s="54">
        <f>273.16+'[1]Measured values'!H1113</f>
        <v>300.4194</v>
      </c>
      <c r="C471" s="37">
        <f t="shared" si="21"/>
        <v>3.3286798389185251E-3</v>
      </c>
      <c r="D471" s="55">
        <v>1.5461699999999999E-3</v>
      </c>
      <c r="E471" s="37">
        <f t="shared" si="22"/>
        <v>3.1190377006024854E-8</v>
      </c>
      <c r="F471" s="37">
        <f t="shared" si="23"/>
        <v>-17.283156218999146</v>
      </c>
    </row>
    <row r="472" spans="1:6" x14ac:dyDescent="0.3">
      <c r="A472" s="53">
        <v>2220</v>
      </c>
      <c r="B472" s="54">
        <f>273.16+'[1]Measured values'!H1114</f>
        <v>300.42240000000004</v>
      </c>
      <c r="C472" s="37">
        <f t="shared" si="21"/>
        <v>3.3286465989220506E-3</v>
      </c>
      <c r="D472" s="55">
        <v>1.53897E-3</v>
      </c>
      <c r="E472" s="37">
        <f t="shared" si="22"/>
        <v>3.1146750073896889E-8</v>
      </c>
      <c r="F472" s="37">
        <f t="shared" si="23"/>
        <v>-17.284555928651944</v>
      </c>
    </row>
    <row r="473" spans="1:6" x14ac:dyDescent="0.3">
      <c r="A473" s="53">
        <v>2222</v>
      </c>
      <c r="B473" s="54">
        <f>273.16+'[1]Measured values'!H1115</f>
        <v>300.42570000000001</v>
      </c>
      <c r="C473" s="37">
        <f t="shared" si="21"/>
        <v>3.3286100356926854E-3</v>
      </c>
      <c r="D473" s="55">
        <v>1.5367099999999999E-3</v>
      </c>
      <c r="E473" s="37">
        <f t="shared" si="22"/>
        <v>3.1213393465271723E-8</v>
      </c>
      <c r="F473" s="37">
        <f t="shared" si="23"/>
        <v>-17.282418556511232</v>
      </c>
    </row>
    <row r="474" spans="1:6" x14ac:dyDescent="0.3">
      <c r="A474" s="53">
        <v>2224</v>
      </c>
      <c r="B474" s="54">
        <f>273.16+'[1]Measured values'!H1116</f>
        <v>300.42870000000005</v>
      </c>
      <c r="C474" s="37">
        <f t="shared" si="21"/>
        <v>3.3285767970902907E-3</v>
      </c>
      <c r="D474" s="55">
        <v>1.5334700000000001E-3</v>
      </c>
      <c r="E474" s="37">
        <f t="shared" si="22"/>
        <v>3.1250238761277699E-8</v>
      </c>
      <c r="F474" s="37">
        <f t="shared" si="23"/>
        <v>-17.2812388204323</v>
      </c>
    </row>
    <row r="475" spans="1:6" x14ac:dyDescent="0.3">
      <c r="A475" s="53">
        <v>2226</v>
      </c>
      <c r="B475" s="54">
        <f>273.16+'[1]Measured values'!H1117</f>
        <v>300.43150000000003</v>
      </c>
      <c r="C475" s="37">
        <f t="shared" si="21"/>
        <v>3.328545774993634E-3</v>
      </c>
      <c r="D475" s="55">
        <v>1.5292299999999999E-3</v>
      </c>
      <c r="E475" s="37">
        <f t="shared" si="22"/>
        <v>3.125998974815986E-8</v>
      </c>
      <c r="F475" s="37">
        <f t="shared" si="23"/>
        <v>-17.280926839907075</v>
      </c>
    </row>
    <row r="476" spans="1:6" x14ac:dyDescent="0.3">
      <c r="A476" s="53">
        <v>2228</v>
      </c>
      <c r="B476" s="54">
        <f>273.16+'[1]Measured values'!H1118</f>
        <v>300.43450000000001</v>
      </c>
      <c r="C476" s="37">
        <f t="shared" si="21"/>
        <v>3.3285125376746011E-3</v>
      </c>
      <c r="D476" s="55">
        <v>1.5281299999999999E-3</v>
      </c>
      <c r="E476" s="37">
        <f t="shared" si="22"/>
        <v>3.1341114601601643E-8</v>
      </c>
      <c r="F476" s="37">
        <f t="shared" si="23"/>
        <v>-17.278335035826391</v>
      </c>
    </row>
    <row r="477" spans="1:6" x14ac:dyDescent="0.3">
      <c r="A477" s="53">
        <v>2230</v>
      </c>
      <c r="B477" s="54">
        <f>273.16+'[1]Measured values'!H1119</f>
        <v>300.4375</v>
      </c>
      <c r="C477" s="37">
        <f t="shared" si="21"/>
        <v>3.3284793010193467E-3</v>
      </c>
      <c r="D477" s="55">
        <v>1.5246999999999999E-3</v>
      </c>
      <c r="E477" s="37">
        <f t="shared" si="22"/>
        <v>3.137483255810322E-8</v>
      </c>
      <c r="F477" s="37">
        <f t="shared" si="23"/>
        <v>-17.277259776302227</v>
      </c>
    </row>
    <row r="478" spans="1:6" x14ac:dyDescent="0.3">
      <c r="A478" s="53">
        <v>2232</v>
      </c>
      <c r="B478" s="54">
        <f>273.16+'[1]Measured values'!H1120</f>
        <v>300.44080000000002</v>
      </c>
      <c r="C478" s="37">
        <f t="shared" si="21"/>
        <v>3.328442741465207E-3</v>
      </c>
      <c r="D478" s="55">
        <v>1.52513E-3</v>
      </c>
      <c r="E478" s="37">
        <f t="shared" si="22"/>
        <v>3.1498987428843486E-8</v>
      </c>
      <c r="F478" s="37">
        <f t="shared" si="23"/>
        <v>-17.273310436747568</v>
      </c>
    </row>
    <row r="479" spans="1:6" x14ac:dyDescent="0.3">
      <c r="A479" s="53">
        <v>2234</v>
      </c>
      <c r="B479" s="54">
        <f>273.16+'[1]Measured values'!H1121</f>
        <v>300.44380000000001</v>
      </c>
      <c r="C479" s="37">
        <f t="shared" si="21"/>
        <v>3.3284095062038224E-3</v>
      </c>
      <c r="D479" s="55">
        <v>1.5209100000000001E-3</v>
      </c>
      <c r="E479" s="37">
        <f t="shared" si="22"/>
        <v>3.151709929425853E-8</v>
      </c>
      <c r="F479" s="37">
        <f t="shared" si="23"/>
        <v>-17.272735603657939</v>
      </c>
    </row>
    <row r="480" spans="1:6" x14ac:dyDescent="0.3">
      <c r="A480" s="53">
        <v>2236</v>
      </c>
      <c r="B480" s="54">
        <f>273.16+'[1]Measured values'!H1122</f>
        <v>300.44660000000005</v>
      </c>
      <c r="C480" s="37">
        <f t="shared" si="21"/>
        <v>3.3283784872253498E-3</v>
      </c>
      <c r="D480" s="55">
        <v>1.5158000000000001E-3</v>
      </c>
      <c r="E480" s="37">
        <f t="shared" si="22"/>
        <v>3.1509763703855398E-8</v>
      </c>
      <c r="F480" s="37">
        <f t="shared" si="23"/>
        <v>-17.272968380289594</v>
      </c>
    </row>
    <row r="481" spans="1:6" x14ac:dyDescent="0.3">
      <c r="A481" s="53">
        <v>2238</v>
      </c>
      <c r="B481" s="54">
        <f>273.16+'[1]Measured values'!H1123</f>
        <v>300.44960000000003</v>
      </c>
      <c r="C481" s="37">
        <f t="shared" si="21"/>
        <v>3.3283452532471332E-3</v>
      </c>
      <c r="D481" s="55">
        <v>1.51421E-3</v>
      </c>
      <c r="E481" s="37">
        <f t="shared" si="22"/>
        <v>3.1582884141452294E-8</v>
      </c>
      <c r="F481" s="37">
        <f t="shared" si="23"/>
        <v>-17.270650504187355</v>
      </c>
    </row>
    <row r="482" spans="1:6" x14ac:dyDescent="0.3">
      <c r="A482" s="53">
        <v>2240</v>
      </c>
      <c r="B482" s="54">
        <f>273.16+'[1]Measured values'!H1124</f>
        <v>300.4522</v>
      </c>
      <c r="C482" s="37">
        <f t="shared" si="21"/>
        <v>3.3283164510028549E-3</v>
      </c>
      <c r="D482" s="55">
        <v>1.5126199999999999E-3</v>
      </c>
      <c r="E482" s="37">
        <f t="shared" si="22"/>
        <v>3.1642219923504518E-8</v>
      </c>
      <c r="F482" s="37">
        <f t="shared" si="23"/>
        <v>-17.268773534576948</v>
      </c>
    </row>
    <row r="483" spans="1:6" x14ac:dyDescent="0.3">
      <c r="A483" s="53">
        <v>2242</v>
      </c>
      <c r="B483" s="54">
        <f>273.16+'[1]Measured values'!H1125</f>
        <v>300.4556</v>
      </c>
      <c r="C483" s="37">
        <f t="shared" si="21"/>
        <v>3.3282787872817147E-3</v>
      </c>
      <c r="D483" s="55">
        <v>1.505E-3</v>
      </c>
      <c r="E483" s="37">
        <f t="shared" si="22"/>
        <v>3.1603986529264367E-8</v>
      </c>
      <c r="F483" s="37">
        <f t="shared" si="23"/>
        <v>-17.269982568321165</v>
      </c>
    </row>
    <row r="484" spans="1:6" x14ac:dyDescent="0.3">
      <c r="A484" s="53">
        <v>2244</v>
      </c>
      <c r="B484" s="54">
        <f>273.16+'[1]Measured values'!H1126</f>
        <v>300.45870000000002</v>
      </c>
      <c r="C484" s="37">
        <f t="shared" si="21"/>
        <v>3.328244447572994E-3</v>
      </c>
      <c r="D484" s="55">
        <v>1.49939E-3</v>
      </c>
      <c r="E484" s="37">
        <f t="shared" si="22"/>
        <v>3.1597056971095527E-8</v>
      </c>
      <c r="F484" s="37">
        <f t="shared" si="23"/>
        <v>-17.270201854516859</v>
      </c>
    </row>
    <row r="485" spans="1:6" x14ac:dyDescent="0.3">
      <c r="A485" s="53">
        <v>2246</v>
      </c>
      <c r="B485" s="54">
        <f>273.16+'[1]Measured values'!H1127</f>
        <v>300.46110000000004</v>
      </c>
      <c r="C485" s="37">
        <f t="shared" si="21"/>
        <v>3.3282178624787031E-3</v>
      </c>
      <c r="D485" s="55">
        <v>1.49993E-3</v>
      </c>
      <c r="E485" s="37">
        <f t="shared" si="22"/>
        <v>3.1694844817809123E-8</v>
      </c>
      <c r="F485" s="37">
        <f t="shared" si="23"/>
        <v>-17.267111793331775</v>
      </c>
    </row>
    <row r="486" spans="1:6" x14ac:dyDescent="0.3">
      <c r="A486" s="53">
        <v>2248</v>
      </c>
      <c r="B486" s="54">
        <f>273.16+'[1]Measured values'!H1128</f>
        <v>300.46450000000004</v>
      </c>
      <c r="C486" s="37">
        <f t="shared" si="21"/>
        <v>3.328180200988802E-3</v>
      </c>
      <c r="D486" s="55">
        <v>1.4947999999999999E-3</v>
      </c>
      <c r="E486" s="37">
        <f t="shared" si="22"/>
        <v>3.1709244628928364E-8</v>
      </c>
      <c r="F486" s="37">
        <f t="shared" si="23"/>
        <v>-17.266657569905732</v>
      </c>
    </row>
    <row r="487" spans="1:6" x14ac:dyDescent="0.3">
      <c r="A487" s="53">
        <v>2250</v>
      </c>
      <c r="B487" s="54">
        <f>273.16+'[1]Measured values'!H1129</f>
        <v>300.46710000000002</v>
      </c>
      <c r="C487" s="37">
        <f t="shared" si="21"/>
        <v>3.3281514016010403E-3</v>
      </c>
      <c r="D487" s="55">
        <v>1.4944699999999999E-3</v>
      </c>
      <c r="E487" s="37">
        <f t="shared" si="22"/>
        <v>3.1796775765935221E-8</v>
      </c>
      <c r="F487" s="37">
        <f t="shared" si="23"/>
        <v>-17.263900943309022</v>
      </c>
    </row>
    <row r="488" spans="1:6" x14ac:dyDescent="0.3">
      <c r="A488" s="53">
        <v>2252</v>
      </c>
      <c r="B488" s="54">
        <f>273.16+'[1]Measured values'!H1130</f>
        <v>300.4701</v>
      </c>
      <c r="C488" s="37">
        <f t="shared" si="21"/>
        <v>3.3281181721575622E-3</v>
      </c>
      <c r="D488" s="55">
        <v>1.4930099999999999E-3</v>
      </c>
      <c r="E488" s="37">
        <f t="shared" si="22"/>
        <v>3.1875382047543187E-8</v>
      </c>
      <c r="F488" s="37">
        <f t="shared" si="23"/>
        <v>-17.261431847734375</v>
      </c>
    </row>
    <row r="489" spans="1:6" x14ac:dyDescent="0.3">
      <c r="A489" s="53">
        <v>2254</v>
      </c>
      <c r="B489" s="54">
        <f>273.16+'[1]Measured values'!H1131</f>
        <v>300.47280000000001</v>
      </c>
      <c r="C489" s="37">
        <f t="shared" si="21"/>
        <v>3.3280882662257614E-3</v>
      </c>
      <c r="D489" s="55">
        <v>1.4883299999999999E-3</v>
      </c>
      <c r="E489" s="37">
        <f t="shared" si="22"/>
        <v>3.1874505274348926E-8</v>
      </c>
      <c r="F489" s="37">
        <f t="shared" si="23"/>
        <v>-17.261459354393008</v>
      </c>
    </row>
    <row r="490" spans="1:6" x14ac:dyDescent="0.3">
      <c r="A490" s="53">
        <v>2256</v>
      </c>
      <c r="B490" s="54">
        <f>273.16+'[1]Measured values'!H1132</f>
        <v>300.47560000000004</v>
      </c>
      <c r="C490" s="37">
        <f t="shared" si="21"/>
        <v>3.3280572532345385E-3</v>
      </c>
      <c r="D490" s="55">
        <v>1.4805599999999999E-3</v>
      </c>
      <c r="E490" s="37">
        <f t="shared" si="22"/>
        <v>3.1810922790045525E-8</v>
      </c>
      <c r="F490" s="37">
        <f t="shared" si="23"/>
        <v>-17.263456122173697</v>
      </c>
    </row>
    <row r="491" spans="1:6" x14ac:dyDescent="0.3">
      <c r="A491" s="53">
        <v>2258</v>
      </c>
      <c r="B491" s="54">
        <f>273.16+'[1]Measured values'!H1133</f>
        <v>300.47840000000002</v>
      </c>
      <c r="C491" s="37">
        <f t="shared" si="21"/>
        <v>3.3280262408213034E-3</v>
      </c>
      <c r="D491" s="55">
        <v>1.47405E-3</v>
      </c>
      <c r="E491" s="37">
        <f t="shared" si="22"/>
        <v>3.1774085973579234E-8</v>
      </c>
      <c r="F491" s="37">
        <f t="shared" si="23"/>
        <v>-17.264614785868289</v>
      </c>
    </row>
    <row r="492" spans="1:6" x14ac:dyDescent="0.3">
      <c r="A492" s="53">
        <v>2260</v>
      </c>
      <c r="B492" s="54">
        <f>273.16+'[1]Measured values'!H1134</f>
        <v>300.48140000000001</v>
      </c>
      <c r="C492" s="37">
        <f t="shared" si="21"/>
        <v>3.3279930138770653E-3</v>
      </c>
      <c r="D492" s="55">
        <v>1.46733E-3</v>
      </c>
      <c r="E492" s="37">
        <f t="shared" si="22"/>
        <v>3.1739866157631609E-8</v>
      </c>
      <c r="F492" s="37">
        <f t="shared" si="23"/>
        <v>-17.26569233869284</v>
      </c>
    </row>
    <row r="493" spans="1:6" x14ac:dyDescent="0.3">
      <c r="A493" s="53">
        <v>2262</v>
      </c>
      <c r="B493" s="54">
        <f>273.16+'[1]Measured values'!H1135</f>
        <v>300.48380000000003</v>
      </c>
      <c r="C493" s="37">
        <f t="shared" si="21"/>
        <v>3.3279664327993718E-3</v>
      </c>
      <c r="D493" s="55">
        <v>1.46043E-3</v>
      </c>
      <c r="E493" s="37">
        <f t="shared" si="22"/>
        <v>3.1679258654452785E-8</v>
      </c>
      <c r="F493" s="37">
        <f t="shared" si="23"/>
        <v>-17.267603671332935</v>
      </c>
    </row>
    <row r="494" spans="1:6" x14ac:dyDescent="0.3">
      <c r="A494" s="53">
        <v>2264</v>
      </c>
      <c r="B494" s="54">
        <f>273.16+'[1]Measured values'!H1136</f>
        <v>300.48680000000002</v>
      </c>
      <c r="C494" s="37">
        <f t="shared" si="21"/>
        <v>3.3279332070493611E-3</v>
      </c>
      <c r="D494" s="55">
        <v>1.44936E-3</v>
      </c>
      <c r="E494" s="37">
        <f t="shared" si="22"/>
        <v>3.1549795538515111E-8</v>
      </c>
      <c r="F494" s="37">
        <f t="shared" si="23"/>
        <v>-17.271698728534385</v>
      </c>
    </row>
    <row r="495" spans="1:6" x14ac:dyDescent="0.3">
      <c r="A495" s="53">
        <v>2266</v>
      </c>
      <c r="B495" s="54">
        <f>273.16+'[1]Measured values'!H1137</f>
        <v>300.48970000000003</v>
      </c>
      <c r="C495" s="37">
        <f t="shared" si="21"/>
        <v>3.3279010894549793E-3</v>
      </c>
      <c r="D495" s="55">
        <v>1.44074E-3</v>
      </c>
      <c r="E495" s="37">
        <f t="shared" si="22"/>
        <v>3.1469231814869749E-8</v>
      </c>
      <c r="F495" s="37">
        <f t="shared" si="23"/>
        <v>-17.274255536245249</v>
      </c>
    </row>
    <row r="496" spans="1:6" x14ac:dyDescent="0.3">
      <c r="A496" s="53">
        <v>2268</v>
      </c>
      <c r="B496" s="54">
        <f>273.16+'[1]Measured values'!H1138</f>
        <v>300.4923</v>
      </c>
      <c r="C496" s="37">
        <f t="shared" si="21"/>
        <v>3.3278722948974068E-3</v>
      </c>
      <c r="D496" s="55">
        <v>1.4348500000000001E-3</v>
      </c>
      <c r="E496" s="37">
        <f t="shared" si="22"/>
        <v>3.1436808120936231E-8</v>
      </c>
      <c r="F496" s="37">
        <f t="shared" si="23"/>
        <v>-17.275286397410184</v>
      </c>
    </row>
    <row r="497" spans="1:6" x14ac:dyDescent="0.3">
      <c r="A497" s="53">
        <v>2270</v>
      </c>
      <c r="B497" s="54">
        <f>273.16+'[1]Measured values'!H1139</f>
        <v>300.49530000000004</v>
      </c>
      <c r="C497" s="37">
        <f t="shared" si="21"/>
        <v>3.327839071027067E-3</v>
      </c>
      <c r="D497" s="55">
        <v>1.42801E-3</v>
      </c>
      <c r="E497" s="37">
        <f t="shared" si="22"/>
        <v>3.1398183029110487E-8</v>
      </c>
      <c r="F497" s="37">
        <f t="shared" si="23"/>
        <v>-17.276515811021419</v>
      </c>
    </row>
    <row r="498" spans="1:6" x14ac:dyDescent="0.3">
      <c r="A498" s="53">
        <v>2272</v>
      </c>
      <c r="B498" s="54">
        <f>273.16+'[1]Measured values'!H1140</f>
        <v>300.49790000000002</v>
      </c>
      <c r="C498" s="37">
        <f t="shared" si="21"/>
        <v>3.3278102775427046E-3</v>
      </c>
      <c r="D498" s="55">
        <v>1.42216E-3</v>
      </c>
      <c r="E498" s="37">
        <f t="shared" si="22"/>
        <v>3.1366204735303984E-8</v>
      </c>
      <c r="F498" s="37">
        <f t="shared" si="23"/>
        <v>-17.277534805955092</v>
      </c>
    </row>
    <row r="499" spans="1:6" x14ac:dyDescent="0.3">
      <c r="A499" s="53">
        <v>2274</v>
      </c>
      <c r="B499" s="54">
        <f>273.16+'[1]Measured values'!H1141</f>
        <v>300.50070000000005</v>
      </c>
      <c r="C499" s="37">
        <f t="shared" si="21"/>
        <v>3.3277792697321497E-3</v>
      </c>
      <c r="D499" s="55">
        <v>1.4157200000000001E-3</v>
      </c>
      <c r="E499" s="37">
        <f t="shared" si="22"/>
        <v>3.1328445997037725E-8</v>
      </c>
      <c r="F499" s="37">
        <f t="shared" si="23"/>
        <v>-17.278739334328424</v>
      </c>
    </row>
    <row r="500" spans="1:6" x14ac:dyDescent="0.3">
      <c r="A500" s="53">
        <v>2276</v>
      </c>
      <c r="B500" s="54">
        <f>273.16+'[1]Measured values'!H1142</f>
        <v>300.50350000000003</v>
      </c>
      <c r="C500" s="37">
        <f t="shared" si="21"/>
        <v>3.3277482624994381E-3</v>
      </c>
      <c r="D500" s="55">
        <v>1.4067299999999999E-3</v>
      </c>
      <c r="E500" s="37">
        <f t="shared" si="22"/>
        <v>3.1233815482271117E-8</v>
      </c>
      <c r="F500" s="37">
        <f t="shared" si="23"/>
        <v>-17.281764499490219</v>
      </c>
    </row>
    <row r="501" spans="1:6" x14ac:dyDescent="0.3">
      <c r="A501" s="53">
        <v>2278</v>
      </c>
      <c r="B501" s="54">
        <f>273.16+'[1]Measured values'!H1143</f>
        <v>300.50600000000003</v>
      </c>
      <c r="C501" s="37">
        <f t="shared" si="21"/>
        <v>3.3277205779585098E-3</v>
      </c>
      <c r="D501" s="55">
        <v>1.4035300000000001E-3</v>
      </c>
      <c r="E501" s="37">
        <f t="shared" si="22"/>
        <v>3.1256277187698489E-8</v>
      </c>
      <c r="F501" s="37">
        <f t="shared" si="23"/>
        <v>-17.281045610929329</v>
      </c>
    </row>
    <row r="502" spans="1:6" x14ac:dyDescent="0.3">
      <c r="A502" s="53">
        <v>2280</v>
      </c>
      <c r="B502" s="54">
        <f>273.16+'[1]Measured values'!H1144</f>
        <v>300.50900000000001</v>
      </c>
      <c r="C502" s="37">
        <f t="shared" si="21"/>
        <v>3.3276873571174239E-3</v>
      </c>
      <c r="D502" s="55">
        <v>1.3985E-3</v>
      </c>
      <c r="E502" s="37">
        <f t="shared" si="22"/>
        <v>3.1256812251238693E-8</v>
      </c>
      <c r="F502" s="37">
        <f t="shared" si="23"/>
        <v>-17.281028492481173</v>
      </c>
    </row>
    <row r="503" spans="1:6" x14ac:dyDescent="0.3">
      <c r="A503" s="53">
        <v>2282</v>
      </c>
      <c r="B503" s="54">
        <f>273.16+'[1]Measured values'!H1145</f>
        <v>300.51140000000004</v>
      </c>
      <c r="C503" s="37">
        <f t="shared" si="21"/>
        <v>3.3276607809221209E-3</v>
      </c>
      <c r="D503" s="55">
        <v>1.3919E-3</v>
      </c>
      <c r="E503" s="37">
        <f t="shared" si="22"/>
        <v>3.1199501324135982E-8</v>
      </c>
      <c r="F503" s="37">
        <f t="shared" si="23"/>
        <v>-17.282863725459478</v>
      </c>
    </row>
    <row r="504" spans="1:6" x14ac:dyDescent="0.3">
      <c r="A504" s="53">
        <v>2284</v>
      </c>
      <c r="B504" s="54">
        <f>273.16+'[1]Measured values'!H1146</f>
        <v>300.51420000000002</v>
      </c>
      <c r="C504" s="37">
        <f t="shared" si="21"/>
        <v>3.3276297758974447E-3</v>
      </c>
      <c r="D504" s="55">
        <v>1.3880100000000001E-3</v>
      </c>
      <c r="E504" s="37">
        <f t="shared" si="22"/>
        <v>3.1217907605047224E-8</v>
      </c>
      <c r="F504" s="37">
        <f t="shared" si="23"/>
        <v>-17.282273945083759</v>
      </c>
    </row>
    <row r="505" spans="1:6" x14ac:dyDescent="0.3">
      <c r="A505" s="53">
        <v>2286</v>
      </c>
      <c r="B505" s="54">
        <f>273.16+'[1]Measured values'!H1147</f>
        <v>300.51740000000001</v>
      </c>
      <c r="C505" s="37">
        <f t="shared" si="21"/>
        <v>3.3275943422909952E-3</v>
      </c>
      <c r="D505" s="55">
        <v>1.38302E-3</v>
      </c>
      <c r="E505" s="37">
        <f t="shared" si="22"/>
        <v>3.1226806763565391E-8</v>
      </c>
      <c r="F505" s="37">
        <f t="shared" si="23"/>
        <v>-17.28198891988448</v>
      </c>
    </row>
    <row r="506" spans="1:6" x14ac:dyDescent="0.3">
      <c r="A506" s="53">
        <v>2288</v>
      </c>
      <c r="B506" s="54">
        <f>273.16+'[1]Measured values'!H1148</f>
        <v>300.52010000000001</v>
      </c>
      <c r="C506" s="37">
        <f t="shared" si="21"/>
        <v>3.3275644457725121E-3</v>
      </c>
      <c r="D506" s="55">
        <v>1.38513E-3</v>
      </c>
      <c r="E506" s="37">
        <f t="shared" si="22"/>
        <v>3.1377543678039665E-8</v>
      </c>
      <c r="F506" s="37">
        <f t="shared" si="23"/>
        <v>-17.277173369377078</v>
      </c>
    </row>
    <row r="507" spans="1:6" x14ac:dyDescent="0.3">
      <c r="A507" s="53">
        <v>2290</v>
      </c>
      <c r="B507" s="54">
        <f>273.16+'[1]Measured values'!H1149</f>
        <v>300.52270000000004</v>
      </c>
      <c r="C507" s="37">
        <f t="shared" si="21"/>
        <v>3.3275356570402165E-3</v>
      </c>
      <c r="D507" s="55">
        <v>1.3840300000000001E-3</v>
      </c>
      <c r="E507" s="37">
        <f t="shared" si="22"/>
        <v>3.1452467136852906E-8</v>
      </c>
      <c r="F507" s="37">
        <f t="shared" si="23"/>
        <v>-17.274788410553885</v>
      </c>
    </row>
    <row r="508" spans="1:6" x14ac:dyDescent="0.3">
      <c r="A508" s="53">
        <v>2292</v>
      </c>
      <c r="B508" s="54">
        <f>273.16+'[1]Measured values'!H1150</f>
        <v>300.52530000000002</v>
      </c>
      <c r="C508" s="37">
        <f t="shared" si="21"/>
        <v>3.3275068688060536E-3</v>
      </c>
      <c r="D508" s="55">
        <v>1.38163E-3</v>
      </c>
      <c r="E508" s="37">
        <f t="shared" si="22"/>
        <v>3.1498231407108439E-8</v>
      </c>
      <c r="F508" s="37">
        <f t="shared" si="23"/>
        <v>-17.273334438497141</v>
      </c>
    </row>
    <row r="509" spans="1:6" x14ac:dyDescent="0.3">
      <c r="A509" s="53">
        <v>2294</v>
      </c>
      <c r="B509" s="54">
        <f>273.16+'[1]Measured values'!H1151</f>
        <v>300.52790000000005</v>
      </c>
      <c r="C509" s="37">
        <f t="shared" si="21"/>
        <v>3.3274780810700101E-3</v>
      </c>
      <c r="D509" s="55">
        <v>1.3780400000000001E-3</v>
      </c>
      <c r="E509" s="37">
        <f t="shared" si="22"/>
        <v>3.1517071934896882E-8</v>
      </c>
      <c r="F509" s="37">
        <f t="shared" si="23"/>
        <v>-17.272736471738252</v>
      </c>
    </row>
    <row r="510" spans="1:6" x14ac:dyDescent="0.3">
      <c r="A510" s="53">
        <v>2296</v>
      </c>
      <c r="B510" s="54">
        <f>273.16+'[1]Measured values'!H1152</f>
        <v>300.53070000000002</v>
      </c>
      <c r="C510" s="37">
        <f t="shared" si="21"/>
        <v>3.3274470794497865E-3</v>
      </c>
      <c r="D510" s="55">
        <v>1.3760999999999999E-3</v>
      </c>
      <c r="E510" s="37">
        <f t="shared" si="22"/>
        <v>3.1581702035723286E-8</v>
      </c>
      <c r="F510" s="37">
        <f t="shared" si="23"/>
        <v>-17.270687933569882</v>
      </c>
    </row>
    <row r="511" spans="1:6" x14ac:dyDescent="0.3">
      <c r="A511" s="53">
        <v>2298</v>
      </c>
      <c r="B511" s="54">
        <f>273.16+'[1]Measured values'!H1153</f>
        <v>300.5335</v>
      </c>
      <c r="C511" s="37">
        <f t="shared" si="21"/>
        <v>3.3274160784072322E-3</v>
      </c>
      <c r="D511" s="55">
        <v>1.37133E-3</v>
      </c>
      <c r="E511" s="37">
        <f t="shared" si="22"/>
        <v>3.1581605943296899E-8</v>
      </c>
      <c r="F511" s="37">
        <f t="shared" si="23"/>
        <v>-17.270690976235933</v>
      </c>
    </row>
    <row r="512" spans="1:6" x14ac:dyDescent="0.3">
      <c r="A512" s="53">
        <v>2300</v>
      </c>
      <c r="B512" s="54">
        <f>273.16+'[1]Measured values'!H1154</f>
        <v>300.53660000000002</v>
      </c>
      <c r="C512" s="37">
        <f t="shared" si="21"/>
        <v>3.3273817564982099E-3</v>
      </c>
      <c r="D512" s="55">
        <v>1.3701200000000001E-3</v>
      </c>
      <c r="E512" s="37">
        <f t="shared" si="22"/>
        <v>3.1675616411997099E-8</v>
      </c>
      <c r="F512" s="37">
        <f t="shared" si="23"/>
        <v>-17.267718650407737</v>
      </c>
    </row>
    <row r="513" spans="1:6" x14ac:dyDescent="0.3">
      <c r="A513" s="53">
        <v>2302</v>
      </c>
      <c r="B513" s="54">
        <f>273.16+'[1]Measured values'!H1155</f>
        <v>300.53880000000004</v>
      </c>
      <c r="C513" s="37">
        <f t="shared" si="21"/>
        <v>3.3273573994439315E-3</v>
      </c>
      <c r="D513" s="55">
        <v>1.3723400000000001E-3</v>
      </c>
      <c r="E513" s="37">
        <f t="shared" si="22"/>
        <v>3.1814146631401801E-8</v>
      </c>
      <c r="F513" s="37">
        <f t="shared" si="23"/>
        <v>-17.263354783459622</v>
      </c>
    </row>
    <row r="514" spans="1:6" x14ac:dyDescent="0.3">
      <c r="A514" s="53">
        <v>2304</v>
      </c>
      <c r="B514" s="54">
        <f>273.16+'[1]Measured values'!H1156</f>
        <v>300.54160000000002</v>
      </c>
      <c r="C514" s="37">
        <f t="shared" si="21"/>
        <v>3.3273264000724025E-3</v>
      </c>
      <c r="D514" s="55">
        <v>1.36772E-3</v>
      </c>
      <c r="E514" s="37">
        <f t="shared" si="22"/>
        <v>3.1818352884559922E-8</v>
      </c>
      <c r="F514" s="37">
        <f t="shared" si="23"/>
        <v>-17.263222578903893</v>
      </c>
    </row>
    <row r="515" spans="1:6" x14ac:dyDescent="0.3">
      <c r="A515" s="53">
        <v>2306</v>
      </c>
      <c r="B515" s="54">
        <f>273.16+'[1]Measured values'!H1157</f>
        <v>300.54400000000004</v>
      </c>
      <c r="C515" s="37">
        <f t="shared" si="21"/>
        <v>3.3272998296422483E-3</v>
      </c>
      <c r="D515" s="55">
        <v>1.36699E-3</v>
      </c>
      <c r="E515" s="37">
        <f t="shared" si="22"/>
        <v>3.1897350026636973E-8</v>
      </c>
      <c r="F515" s="37">
        <f t="shared" si="23"/>
        <v>-17.26074290187152</v>
      </c>
    </row>
    <row r="516" spans="1:6" x14ac:dyDescent="0.3">
      <c r="A516" s="53">
        <v>2308</v>
      </c>
      <c r="B516" s="54">
        <f>273.16+'[1]Measured values'!H1158</f>
        <v>300.54700000000003</v>
      </c>
      <c r="C516" s="37">
        <f t="shared" si="21"/>
        <v>3.3272666172013028E-3</v>
      </c>
      <c r="D516" s="55">
        <v>1.3620399999999999E-3</v>
      </c>
      <c r="E516" s="37">
        <f t="shared" si="22"/>
        <v>3.1902200924840435E-8</v>
      </c>
      <c r="F516" s="37">
        <f t="shared" si="23"/>
        <v>-17.26059083502652</v>
      </c>
    </row>
    <row r="517" spans="1:6" x14ac:dyDescent="0.3">
      <c r="A517" s="53">
        <v>2310</v>
      </c>
      <c r="B517" s="54">
        <f>273.16+'[1]Measured values'!H1159</f>
        <v>300.54960000000005</v>
      </c>
      <c r="C517" s="37">
        <f t="shared" si="21"/>
        <v>3.3272378336221368E-3</v>
      </c>
      <c r="D517" s="55">
        <v>1.3613099999999999E-3</v>
      </c>
      <c r="E517" s="37">
        <f t="shared" si="22"/>
        <v>3.1990092302779557E-8</v>
      </c>
      <c r="F517" s="37">
        <f t="shared" si="23"/>
        <v>-17.257839597625608</v>
      </c>
    </row>
    <row r="518" spans="1:6" x14ac:dyDescent="0.3">
      <c r="A518" s="53">
        <v>2312</v>
      </c>
      <c r="B518" s="54">
        <f>273.16+'[1]Measured values'!H1160</f>
        <v>300.5523</v>
      </c>
      <c r="C518" s="37">
        <f t="shared" si="21"/>
        <v>3.3272079435093327E-3</v>
      </c>
      <c r="D518" s="55">
        <v>1.3604699999999999E-3</v>
      </c>
      <c r="E518" s="37">
        <f t="shared" si="22"/>
        <v>3.2080046361846501E-8</v>
      </c>
      <c r="F518" s="37">
        <f t="shared" si="23"/>
        <v>-17.255031608754425</v>
      </c>
    </row>
    <row r="519" spans="1:6" x14ac:dyDescent="0.3">
      <c r="A519" s="53">
        <v>2314</v>
      </c>
      <c r="B519" s="54">
        <f>273.16+'[1]Measured values'!H1161</f>
        <v>300.55490000000003</v>
      </c>
      <c r="C519" s="37">
        <f t="shared" si="21"/>
        <v>3.3271791609453044E-3</v>
      </c>
      <c r="D519" s="55">
        <v>1.35575E-3</v>
      </c>
      <c r="E519" s="37">
        <f t="shared" si="22"/>
        <v>3.2074723236203199E-8</v>
      </c>
      <c r="F519" s="37">
        <f t="shared" si="23"/>
        <v>-17.2551975551272</v>
      </c>
    </row>
    <row r="520" spans="1:6" x14ac:dyDescent="0.3">
      <c r="A520" s="53">
        <v>2316</v>
      </c>
      <c r="B520" s="54">
        <f>273.16+'[1]Measured values'!H1162</f>
        <v>300.5575</v>
      </c>
      <c r="C520" s="37">
        <f t="shared" si="21"/>
        <v>3.3271503788792492E-3</v>
      </c>
      <c r="D520" s="55">
        <v>1.3527599999999999E-3</v>
      </c>
      <c r="E520" s="37">
        <f t="shared" si="22"/>
        <v>3.211042897018347E-8</v>
      </c>
      <c r="F520" s="37">
        <f t="shared" si="23"/>
        <v>-17.254084969538912</v>
      </c>
    </row>
    <row r="521" spans="1:6" x14ac:dyDescent="0.3">
      <c r="A521" s="53">
        <v>2318</v>
      </c>
      <c r="B521" s="54">
        <f>273.16+'[1]Measured values'!H1163</f>
        <v>300.55990000000003</v>
      </c>
      <c r="C521" s="37">
        <f t="shared" ref="C521:C584" si="24">1/B521</f>
        <v>3.3271238112602508E-3</v>
      </c>
      <c r="D521" s="55">
        <v>1.34622E-3</v>
      </c>
      <c r="E521" s="37">
        <f t="shared" ref="E521:E584" si="25">(D521*($B$3-$B$4))/(($B$2*($B$3-B521)*($B$3-$B$4))+($B$1*($B$3-B521)*($B$4-B521)))</f>
        <v>3.2053596869422914E-8</v>
      </c>
      <c r="F521" s="37">
        <f t="shared" ref="F521:F584" si="26">LN(E521)</f>
        <v>-17.255856433061624</v>
      </c>
    </row>
    <row r="522" spans="1:6" x14ac:dyDescent="0.3">
      <c r="A522" s="53">
        <v>2320</v>
      </c>
      <c r="B522" s="54">
        <f>273.16+'[1]Measured values'!H1164</f>
        <v>300.56270000000001</v>
      </c>
      <c r="C522" s="37">
        <f t="shared" si="24"/>
        <v>3.3270928162410039E-3</v>
      </c>
      <c r="D522" s="55">
        <v>1.3379500000000001E-3</v>
      </c>
      <c r="E522" s="37">
        <f t="shared" si="25"/>
        <v>3.197155460570702E-8</v>
      </c>
      <c r="F522" s="37">
        <f t="shared" si="26"/>
        <v>-17.258419248040745</v>
      </c>
    </row>
    <row r="523" spans="1:6" x14ac:dyDescent="0.3">
      <c r="A523" s="53">
        <v>2322</v>
      </c>
      <c r="B523" s="54">
        <f>273.16+'[1]Measured values'!H1165</f>
        <v>300.56550000000004</v>
      </c>
      <c r="C523" s="37">
        <f t="shared" si="24"/>
        <v>3.3270618217992412E-3</v>
      </c>
      <c r="D523" s="55">
        <v>1.33657E-3</v>
      </c>
      <c r="E523" s="37">
        <f t="shared" si="25"/>
        <v>3.2054156479661497E-8</v>
      </c>
      <c r="F523" s="37">
        <f t="shared" si="26"/>
        <v>-17.255838974635477</v>
      </c>
    </row>
    <row r="524" spans="1:6" x14ac:dyDescent="0.3">
      <c r="A524" s="53">
        <v>2324</v>
      </c>
      <c r="B524" s="54">
        <f>273.16+'[1]Measured values'!H1166</f>
        <v>300.56780000000003</v>
      </c>
      <c r="C524" s="37">
        <f t="shared" si="24"/>
        <v>3.3270363625112201E-3</v>
      </c>
      <c r="D524" s="55">
        <v>1.3364399999999999E-3</v>
      </c>
      <c r="E524" s="37">
        <f t="shared" si="25"/>
        <v>3.2146595778829666E-8</v>
      </c>
      <c r="F524" s="37">
        <f t="shared" si="26"/>
        <v>-17.252959277442006</v>
      </c>
    </row>
    <row r="525" spans="1:6" x14ac:dyDescent="0.3">
      <c r="A525" s="53">
        <v>2326</v>
      </c>
      <c r="B525" s="54">
        <f>273.16+'[1]Measured values'!H1167</f>
        <v>300.57040000000001</v>
      </c>
      <c r="C525" s="37">
        <f t="shared" si="24"/>
        <v>3.3270075829156831E-3</v>
      </c>
      <c r="D525" s="55">
        <v>1.3311099999999999E-3</v>
      </c>
      <c r="E525" s="37">
        <f t="shared" si="25"/>
        <v>3.21266636654692E-8</v>
      </c>
      <c r="F525" s="37">
        <f t="shared" si="26"/>
        <v>-17.253579507819982</v>
      </c>
    </row>
    <row r="526" spans="1:6" x14ac:dyDescent="0.3">
      <c r="A526" s="53">
        <v>2328</v>
      </c>
      <c r="B526" s="54">
        <f>273.16+'[1]Measured values'!H1168</f>
        <v>300.57300000000004</v>
      </c>
      <c r="C526" s="37">
        <f t="shared" si="24"/>
        <v>3.3269788038180403E-3</v>
      </c>
      <c r="D526" s="55">
        <v>1.3248100000000001E-3</v>
      </c>
      <c r="E526" s="37">
        <f t="shared" si="25"/>
        <v>3.2083104953848146E-8</v>
      </c>
      <c r="F526" s="37">
        <f t="shared" si="26"/>
        <v>-17.254936270793579</v>
      </c>
    </row>
    <row r="527" spans="1:6" x14ac:dyDescent="0.3">
      <c r="A527" s="53">
        <v>2330</v>
      </c>
      <c r="B527" s="54">
        <f>273.16+'[1]Measured values'!H1169</f>
        <v>300.57600000000002</v>
      </c>
      <c r="C527" s="37">
        <f t="shared" si="24"/>
        <v>3.3269455977855849E-3</v>
      </c>
      <c r="D527" s="55">
        <v>1.3178899999999999E-3</v>
      </c>
      <c r="E527" s="37">
        <f t="shared" si="25"/>
        <v>3.2040965871920298E-8</v>
      </c>
      <c r="F527" s="37">
        <f t="shared" si="26"/>
        <v>-17.25625056938539</v>
      </c>
    </row>
    <row r="528" spans="1:6" x14ac:dyDescent="0.3">
      <c r="A528" s="53">
        <v>2332</v>
      </c>
      <c r="B528" s="54">
        <f>273.16+'[1]Measured values'!H1170</f>
        <v>300.57840000000004</v>
      </c>
      <c r="C528" s="37">
        <f t="shared" si="24"/>
        <v>3.3269190334368664E-3</v>
      </c>
      <c r="D528" s="55">
        <v>1.31634E-3</v>
      </c>
      <c r="E528" s="37">
        <f t="shared" si="25"/>
        <v>3.2104229260134556E-8</v>
      </c>
      <c r="F528" s="37">
        <f t="shared" si="26"/>
        <v>-17.254278062836892</v>
      </c>
    </row>
    <row r="529" spans="1:6" x14ac:dyDescent="0.3">
      <c r="A529" s="53">
        <v>2334</v>
      </c>
      <c r="B529" s="54">
        <f>273.16+'[1]Measured values'!H1171</f>
        <v>300.5806</v>
      </c>
      <c r="C529" s="37">
        <f t="shared" si="24"/>
        <v>3.3268946831565309E-3</v>
      </c>
      <c r="D529" s="55">
        <v>1.3142799999999999E-3</v>
      </c>
      <c r="E529" s="37">
        <f t="shared" si="25"/>
        <v>3.2146937931092053E-8</v>
      </c>
      <c r="F529" s="37">
        <f t="shared" si="26"/>
        <v>-17.252948633999573</v>
      </c>
    </row>
    <row r="530" spans="1:6" x14ac:dyDescent="0.3">
      <c r="A530" s="53">
        <v>2336</v>
      </c>
      <c r="B530" s="54">
        <f>273.16+'[1]Measured values'!H1172</f>
        <v>300.58350000000002</v>
      </c>
      <c r="C530" s="37">
        <f t="shared" si="24"/>
        <v>3.3268625856043327E-3</v>
      </c>
      <c r="D530" s="55">
        <v>1.3121299999999999E-3</v>
      </c>
      <c r="E530" s="37">
        <f t="shared" si="25"/>
        <v>3.2217498771490727E-8</v>
      </c>
      <c r="F530" s="37">
        <f t="shared" si="26"/>
        <v>-17.250756091897742</v>
      </c>
    </row>
    <row r="531" spans="1:6" x14ac:dyDescent="0.3">
      <c r="A531" s="53">
        <v>2338</v>
      </c>
      <c r="B531" s="54">
        <f>273.16+'[1]Measured values'!H1173</f>
        <v>300.58590000000004</v>
      </c>
      <c r="C531" s="37">
        <f t="shared" si="24"/>
        <v>3.3268360225812317E-3</v>
      </c>
      <c r="D531" s="55">
        <v>1.30773E-3</v>
      </c>
      <c r="E531" s="37">
        <f t="shared" si="25"/>
        <v>3.2211751754836979E-8</v>
      </c>
      <c r="F531" s="37">
        <f t="shared" si="26"/>
        <v>-17.250934489647893</v>
      </c>
    </row>
    <row r="532" spans="1:6" x14ac:dyDescent="0.3">
      <c r="A532" s="53">
        <v>2340</v>
      </c>
      <c r="B532" s="54">
        <f>273.16+'[1]Measured values'!H1174</f>
        <v>300.5883</v>
      </c>
      <c r="C532" s="37">
        <f t="shared" si="24"/>
        <v>3.3268094599823079E-3</v>
      </c>
      <c r="D532" s="55">
        <v>1.3036E-3</v>
      </c>
      <c r="E532" s="37">
        <f t="shared" si="25"/>
        <v>3.2212639226825047E-8</v>
      </c>
      <c r="F532" s="37">
        <f t="shared" si="26"/>
        <v>-17.250906938840675</v>
      </c>
    </row>
    <row r="533" spans="1:6" x14ac:dyDescent="0.3">
      <c r="A533" s="53">
        <v>2342</v>
      </c>
      <c r="B533" s="54">
        <f>273.16+'[1]Measured values'!H1175</f>
        <v>300.59090000000003</v>
      </c>
      <c r="C533" s="37">
        <f t="shared" si="24"/>
        <v>3.3267806843121327E-3</v>
      </c>
      <c r="D533" s="55">
        <v>1.2954100000000001E-3</v>
      </c>
      <c r="E533" s="37">
        <f t="shared" si="25"/>
        <v>3.2121467193136357E-8</v>
      </c>
      <c r="F533" s="37">
        <f t="shared" si="26"/>
        <v>-17.253741270419912</v>
      </c>
    </row>
    <row r="534" spans="1:6" x14ac:dyDescent="0.3">
      <c r="A534" s="53">
        <v>2344</v>
      </c>
      <c r="B534" s="54">
        <f>273.16+'[1]Measured values'!H1176</f>
        <v>300.5933</v>
      </c>
      <c r="C534" s="37">
        <f t="shared" si="24"/>
        <v>3.3267541225968774E-3</v>
      </c>
      <c r="D534" s="55">
        <v>1.2918999999999999E-3</v>
      </c>
      <c r="E534" s="37">
        <f t="shared" si="25"/>
        <v>3.2137492062007752E-8</v>
      </c>
      <c r="F534" s="37">
        <f t="shared" si="26"/>
        <v>-17.25324251135536</v>
      </c>
    </row>
    <row r="535" spans="1:6" x14ac:dyDescent="0.3">
      <c r="A535" s="53">
        <v>2346</v>
      </c>
      <c r="B535" s="54">
        <f>273.16+'[1]Measured values'!H1177</f>
        <v>300.59570000000002</v>
      </c>
      <c r="C535" s="37">
        <f t="shared" si="24"/>
        <v>3.3267275613057669E-3</v>
      </c>
      <c r="D535" s="55">
        <v>1.2873299999999999E-3</v>
      </c>
      <c r="E535" s="37">
        <f t="shared" si="25"/>
        <v>3.2127165927913936E-8</v>
      </c>
      <c r="F535" s="37">
        <f t="shared" si="26"/>
        <v>-17.253563874123191</v>
      </c>
    </row>
    <row r="536" spans="1:6" x14ac:dyDescent="0.3">
      <c r="A536" s="53">
        <v>2348</v>
      </c>
      <c r="B536" s="54">
        <f>273.16+'[1]Measured values'!H1178</f>
        <v>300.5985</v>
      </c>
      <c r="C536" s="37">
        <f t="shared" si="24"/>
        <v>3.3266965736688638E-3</v>
      </c>
      <c r="D536" s="55">
        <v>1.2816699999999999E-3</v>
      </c>
      <c r="E536" s="37">
        <f t="shared" si="25"/>
        <v>3.2106808415368582E-8</v>
      </c>
      <c r="F536" s="37">
        <f t="shared" si="26"/>
        <v>-17.254197729133256</v>
      </c>
    </row>
    <row r="537" spans="1:6" x14ac:dyDescent="0.3">
      <c r="A537" s="53">
        <v>2350</v>
      </c>
      <c r="B537" s="54">
        <f>273.16+'[1]Measured values'!H1179</f>
        <v>300.60060000000004</v>
      </c>
      <c r="C537" s="37">
        <f t="shared" si="24"/>
        <v>3.3266733333200261E-3</v>
      </c>
      <c r="D537" s="55">
        <v>1.27918E-3</v>
      </c>
      <c r="E537" s="37">
        <f t="shared" si="25"/>
        <v>3.2135527508543324E-8</v>
      </c>
      <c r="F537" s="37">
        <f t="shared" si="26"/>
        <v>-17.253303642868339</v>
      </c>
    </row>
    <row r="538" spans="1:6" x14ac:dyDescent="0.3">
      <c r="A538" s="53">
        <v>2352</v>
      </c>
      <c r="B538" s="54">
        <f>273.16+'[1]Measured values'!H1180</f>
        <v>300.60340000000002</v>
      </c>
      <c r="C538" s="37">
        <f t="shared" si="24"/>
        <v>3.3266423466933506E-3</v>
      </c>
      <c r="D538" s="55">
        <v>1.27176E-3</v>
      </c>
      <c r="E538" s="37">
        <f t="shared" si="25"/>
        <v>3.2070681855589896E-8</v>
      </c>
      <c r="F538" s="37">
        <f t="shared" si="26"/>
        <v>-17.255323561989666</v>
      </c>
    </row>
    <row r="539" spans="1:6" x14ac:dyDescent="0.3">
      <c r="A539" s="53">
        <v>2354</v>
      </c>
      <c r="B539" s="54">
        <f>273.16+'[1]Measured values'!H1181</f>
        <v>300.60560000000004</v>
      </c>
      <c r="C539" s="37">
        <f t="shared" si="24"/>
        <v>3.3266180004630649E-3</v>
      </c>
      <c r="D539" s="55">
        <v>1.2657899999999999E-3</v>
      </c>
      <c r="E539" s="37">
        <f t="shared" si="25"/>
        <v>3.2015842847056144E-8</v>
      </c>
      <c r="F539" s="37">
        <f t="shared" si="26"/>
        <v>-17.257034967692288</v>
      </c>
    </row>
    <row r="540" spans="1:6" x14ac:dyDescent="0.3">
      <c r="A540" s="53">
        <v>2356</v>
      </c>
      <c r="B540" s="54">
        <f>273.16+'[1]Measured values'!H1182</f>
        <v>300.608</v>
      </c>
      <c r="C540" s="37">
        <f t="shared" si="24"/>
        <v>3.3265914413455398E-3</v>
      </c>
      <c r="D540" s="55">
        <v>1.2594500000000001E-3</v>
      </c>
      <c r="E540" s="37">
        <f t="shared" si="25"/>
        <v>3.1960024731585391E-8</v>
      </c>
      <c r="F540" s="37">
        <f t="shared" si="26"/>
        <v>-17.258779942219306</v>
      </c>
    </row>
    <row r="541" spans="1:6" x14ac:dyDescent="0.3">
      <c r="A541" s="53">
        <v>2358</v>
      </c>
      <c r="B541" s="54">
        <f>273.16+'[1]Measured values'!H1183</f>
        <v>300.61060000000003</v>
      </c>
      <c r="C541" s="37">
        <f t="shared" si="24"/>
        <v>3.3265626694467857E-3</v>
      </c>
      <c r="D541" s="55">
        <v>1.2553E-3</v>
      </c>
      <c r="E541" s="37">
        <f t="shared" si="25"/>
        <v>3.1968366510531503E-8</v>
      </c>
      <c r="F541" s="37">
        <f t="shared" si="26"/>
        <v>-17.258518969626962</v>
      </c>
    </row>
    <row r="542" spans="1:6" x14ac:dyDescent="0.3">
      <c r="A542" s="53">
        <v>2360</v>
      </c>
      <c r="B542" s="54">
        <f>273.16+'[1]Measured values'!H1184</f>
        <v>300.61320000000001</v>
      </c>
      <c r="C542" s="37">
        <f t="shared" si="24"/>
        <v>3.3265338980457276E-3</v>
      </c>
      <c r="D542" s="55">
        <v>1.24909E-3</v>
      </c>
      <c r="E542" s="37">
        <f t="shared" si="25"/>
        <v>3.1924118004522507E-8</v>
      </c>
      <c r="F542" s="37">
        <f t="shared" si="26"/>
        <v>-17.259904062519155</v>
      </c>
    </row>
    <row r="543" spans="1:6" x14ac:dyDescent="0.3">
      <c r="A543" s="53">
        <v>2362</v>
      </c>
      <c r="B543" s="54">
        <f>273.16+'[1]Measured values'!H1185</f>
        <v>300.6157</v>
      </c>
      <c r="C543" s="37">
        <f t="shared" si="24"/>
        <v>3.3265062337063567E-3</v>
      </c>
      <c r="D543" s="55">
        <v>1.2449E-3</v>
      </c>
      <c r="E543" s="37">
        <f t="shared" si="25"/>
        <v>3.19269506229814E-8</v>
      </c>
      <c r="F543" s="37">
        <f t="shared" si="26"/>
        <v>-17.259815336722653</v>
      </c>
    </row>
    <row r="544" spans="1:6" x14ac:dyDescent="0.3">
      <c r="A544" s="53">
        <v>2364</v>
      </c>
      <c r="B544" s="54">
        <f>273.16+'[1]Measured values'!H1186</f>
        <v>300.61790000000002</v>
      </c>
      <c r="C544" s="37">
        <f t="shared" si="24"/>
        <v>3.326481889468325E-3</v>
      </c>
      <c r="D544" s="55">
        <v>1.2406800000000001E-3</v>
      </c>
      <c r="E544" s="37">
        <f t="shared" si="25"/>
        <v>3.1915753029871911E-8</v>
      </c>
      <c r="F544" s="37">
        <f t="shared" si="26"/>
        <v>-17.260166123659406</v>
      </c>
    </row>
    <row r="545" spans="1:6" x14ac:dyDescent="0.3">
      <c r="A545" s="53">
        <v>2366</v>
      </c>
      <c r="B545" s="54">
        <f>273.16+'[1]Measured values'!H1187</f>
        <v>300.62030000000004</v>
      </c>
      <c r="C545" s="37">
        <f t="shared" si="24"/>
        <v>3.326455332524117E-3</v>
      </c>
      <c r="D545" s="55">
        <v>1.2392E-3</v>
      </c>
      <c r="E545" s="37">
        <f t="shared" si="25"/>
        <v>3.1984080593998612E-8</v>
      </c>
      <c r="F545" s="37">
        <f t="shared" si="26"/>
        <v>-17.258027539369174</v>
      </c>
    </row>
    <row r="546" spans="1:6" x14ac:dyDescent="0.3">
      <c r="A546" s="53">
        <v>2368</v>
      </c>
      <c r="B546" s="54">
        <f>273.16+'[1]Measured values'!H1188</f>
        <v>300.62290000000002</v>
      </c>
      <c r="C546" s="37">
        <f t="shared" si="24"/>
        <v>3.3264265629797331E-3</v>
      </c>
      <c r="D546" s="55">
        <v>1.2367000000000001E-3</v>
      </c>
      <c r="E546" s="37">
        <f t="shared" si="25"/>
        <v>3.2035390787750574E-8</v>
      </c>
      <c r="F546" s="37">
        <f t="shared" si="26"/>
        <v>-17.256424583155034</v>
      </c>
    </row>
    <row r="547" spans="1:6" x14ac:dyDescent="0.3">
      <c r="A547" s="53">
        <v>2370</v>
      </c>
      <c r="B547" s="54">
        <f>273.16+'[1]Measured values'!H1189</f>
        <v>300.62510000000003</v>
      </c>
      <c r="C547" s="37">
        <f t="shared" si="24"/>
        <v>3.3264022199077851E-3</v>
      </c>
      <c r="D547" s="55">
        <v>1.23303E-3</v>
      </c>
      <c r="E547" s="37">
        <f t="shared" si="25"/>
        <v>3.2038703594039976E-8</v>
      </c>
      <c r="F547" s="37">
        <f t="shared" si="26"/>
        <v>-17.256321177673481</v>
      </c>
    </row>
    <row r="548" spans="1:6" x14ac:dyDescent="0.3">
      <c r="A548" s="53">
        <v>2372</v>
      </c>
      <c r="B548" s="54">
        <f>273.16+'[1]Measured values'!H1190</f>
        <v>300.62750000000005</v>
      </c>
      <c r="C548" s="37">
        <f t="shared" si="24"/>
        <v>3.3263756642356399E-3</v>
      </c>
      <c r="D548" s="55">
        <v>1.23028E-3</v>
      </c>
      <c r="E548" s="37">
        <f t="shared" si="25"/>
        <v>3.2075024249576202E-8</v>
      </c>
      <c r="F548" s="37">
        <f t="shared" si="26"/>
        <v>-17.255188170417679</v>
      </c>
    </row>
    <row r="549" spans="1:6" x14ac:dyDescent="0.3">
      <c r="A549" s="53">
        <v>2374</v>
      </c>
      <c r="B549" s="54">
        <f>273.16+'[1]Measured values'!H1191</f>
        <v>300.62970000000001</v>
      </c>
      <c r="C549" s="37">
        <f t="shared" si="24"/>
        <v>3.3263513219086468E-3</v>
      </c>
      <c r="D549" s="55">
        <v>1.2269500000000001E-3</v>
      </c>
      <c r="E549" s="37">
        <f t="shared" si="25"/>
        <v>3.208737197689682E-8</v>
      </c>
      <c r="F549" s="37">
        <f t="shared" si="26"/>
        <v>-17.254803280569444</v>
      </c>
    </row>
    <row r="550" spans="1:6" x14ac:dyDescent="0.3">
      <c r="A550" s="53">
        <v>2376</v>
      </c>
      <c r="B550" s="54">
        <f>273.16+'[1]Measured values'!H1192</f>
        <v>300.63220000000001</v>
      </c>
      <c r="C550" s="37">
        <f t="shared" si="24"/>
        <v>3.3263236606058829E-3</v>
      </c>
      <c r="D550" s="55">
        <v>1.22069E-3</v>
      </c>
      <c r="E550" s="37">
        <f t="shared" si="25"/>
        <v>3.2036516836908199E-8</v>
      </c>
      <c r="F550" s="37">
        <f t="shared" si="26"/>
        <v>-17.256389433611361</v>
      </c>
    </row>
    <row r="551" spans="1:6" x14ac:dyDescent="0.3">
      <c r="A551" s="53">
        <v>2378</v>
      </c>
      <c r="B551" s="54">
        <f>273.16+'[1]Measured values'!H1193</f>
        <v>300.63500000000005</v>
      </c>
      <c r="C551" s="37">
        <f t="shared" si="24"/>
        <v>3.326292680492956E-3</v>
      </c>
      <c r="D551" s="55">
        <v>1.21631E-3</v>
      </c>
      <c r="E551" s="37">
        <f t="shared" si="25"/>
        <v>3.2048458944617142E-8</v>
      </c>
      <c r="F551" s="37">
        <f t="shared" si="26"/>
        <v>-17.256016737587007</v>
      </c>
    </row>
    <row r="552" spans="1:6" x14ac:dyDescent="0.3">
      <c r="A552" s="53">
        <v>2380</v>
      </c>
      <c r="B552" s="54">
        <f>273.16+'[1]Measured values'!H1194</f>
        <v>300.637</v>
      </c>
      <c r="C552" s="37">
        <f t="shared" si="24"/>
        <v>3.3262705521941742E-3</v>
      </c>
      <c r="D552" s="55">
        <v>1.21553E-3</v>
      </c>
      <c r="E552" s="37">
        <f t="shared" si="25"/>
        <v>3.2119105302399684E-8</v>
      </c>
      <c r="F552" s="37">
        <f t="shared" si="26"/>
        <v>-17.253814803100148</v>
      </c>
    </row>
    <row r="553" spans="1:6" x14ac:dyDescent="0.3">
      <c r="A553" s="53">
        <v>2382</v>
      </c>
      <c r="B553" s="54">
        <f>273.16+'[1]Measured values'!H1195</f>
        <v>300.63960000000003</v>
      </c>
      <c r="C553" s="37">
        <f t="shared" si="24"/>
        <v>3.3262417858459094E-3</v>
      </c>
      <c r="D553" s="55">
        <v>1.2101200000000001E-3</v>
      </c>
      <c r="E553" s="37">
        <f t="shared" si="25"/>
        <v>3.2094957315862821E-8</v>
      </c>
      <c r="F553" s="37">
        <f t="shared" si="26"/>
        <v>-17.254566912114608</v>
      </c>
    </row>
    <row r="554" spans="1:6" x14ac:dyDescent="0.3">
      <c r="A554" s="53">
        <v>2384</v>
      </c>
      <c r="B554" s="54">
        <f>273.16+'[1]Measured values'!H1196</f>
        <v>300.64160000000004</v>
      </c>
      <c r="C554" s="37">
        <f t="shared" si="24"/>
        <v>3.3262196582242772E-3</v>
      </c>
      <c r="D554" s="55">
        <v>1.21087E-3</v>
      </c>
      <c r="E554" s="37">
        <f t="shared" si="25"/>
        <v>3.2206896771851612E-8</v>
      </c>
      <c r="F554" s="37">
        <f t="shared" si="26"/>
        <v>-17.25108522186925</v>
      </c>
    </row>
    <row r="555" spans="1:6" x14ac:dyDescent="0.3">
      <c r="A555" s="53">
        <v>2386</v>
      </c>
      <c r="B555" s="54">
        <f>273.16+'[1]Measured values'!H1197</f>
        <v>300.64420000000001</v>
      </c>
      <c r="C555" s="37">
        <f t="shared" si="24"/>
        <v>3.3261908927562879E-3</v>
      </c>
      <c r="D555" s="55">
        <v>1.2031500000000001E-3</v>
      </c>
      <c r="E555" s="37">
        <f t="shared" si="25"/>
        <v>3.2121244443662979E-8</v>
      </c>
      <c r="F555" s="37">
        <f t="shared" si="26"/>
        <v>-17.253748205042307</v>
      </c>
    </row>
    <row r="556" spans="1:6" x14ac:dyDescent="0.3">
      <c r="A556" s="53">
        <v>2388</v>
      </c>
      <c r="B556" s="54">
        <f>273.16+'[1]Measured values'!H1198</f>
        <v>300.6465</v>
      </c>
      <c r="C556" s="37">
        <f t="shared" si="24"/>
        <v>3.3261654467954889E-3</v>
      </c>
      <c r="D556" s="55">
        <v>1.20188E-3</v>
      </c>
      <c r="E556" s="37">
        <f t="shared" si="25"/>
        <v>3.2193849499118656E-8</v>
      </c>
      <c r="F556" s="37">
        <f t="shared" si="26"/>
        <v>-17.251490411984797</v>
      </c>
    </row>
    <row r="557" spans="1:6" x14ac:dyDescent="0.3">
      <c r="A557" s="53">
        <v>2390</v>
      </c>
      <c r="B557" s="54">
        <f>273.16+'[1]Measured values'!H1199</f>
        <v>300.64870000000002</v>
      </c>
      <c r="C557" s="37">
        <f t="shared" si="24"/>
        <v>3.3261411075451181E-3</v>
      </c>
      <c r="D557" s="55">
        <v>1.19681E-3</v>
      </c>
      <c r="E557" s="37">
        <f t="shared" si="25"/>
        <v>3.2160153988276655E-8</v>
      </c>
      <c r="F557" s="37">
        <f t="shared" si="26"/>
        <v>-17.252537604454428</v>
      </c>
    </row>
    <row r="558" spans="1:6" x14ac:dyDescent="0.3">
      <c r="A558" s="53">
        <v>2392</v>
      </c>
      <c r="B558" s="54">
        <f>273.16+'[1]Measured values'!H1200</f>
        <v>300.65090000000004</v>
      </c>
      <c r="C558" s="37">
        <f t="shared" si="24"/>
        <v>3.3261167686509498E-3</v>
      </c>
      <c r="D558" s="55">
        <v>1.1900000000000001E-3</v>
      </c>
      <c r="E558" s="37">
        <f t="shared" si="25"/>
        <v>3.2079336650904685E-8</v>
      </c>
      <c r="F558" s="37">
        <f t="shared" si="26"/>
        <v>-17.255053732126207</v>
      </c>
    </row>
    <row r="559" spans="1:6" x14ac:dyDescent="0.3">
      <c r="A559" s="53">
        <v>2394</v>
      </c>
      <c r="B559" s="54">
        <f>273.16+'[1]Measured values'!H1201</f>
        <v>300.65350000000001</v>
      </c>
      <c r="C559" s="37">
        <f t="shared" si="24"/>
        <v>3.3260880049625231E-3</v>
      </c>
      <c r="D559" s="55">
        <v>1.18363E-3</v>
      </c>
      <c r="E559" s="37">
        <f t="shared" si="25"/>
        <v>3.2028567071463858E-8</v>
      </c>
      <c r="F559" s="37">
        <f t="shared" si="26"/>
        <v>-17.256637611401825</v>
      </c>
    </row>
    <row r="560" spans="1:6" x14ac:dyDescent="0.3">
      <c r="A560" s="53">
        <v>2396</v>
      </c>
      <c r="B560" s="54">
        <f>273.16+'[1]Measured values'!H1202</f>
        <v>300.65550000000002</v>
      </c>
      <c r="C560" s="37">
        <f t="shared" si="24"/>
        <v>3.3260658793868728E-3</v>
      </c>
      <c r="D560" s="55">
        <v>1.1826499999999999E-3</v>
      </c>
      <c r="E560" s="37">
        <f t="shared" si="25"/>
        <v>3.2095634203715283E-8</v>
      </c>
      <c r="F560" s="37">
        <f t="shared" si="26"/>
        <v>-17.254545822174901</v>
      </c>
    </row>
    <row r="561" spans="1:6" x14ac:dyDescent="0.3">
      <c r="A561" s="53">
        <v>2398</v>
      </c>
      <c r="B561" s="54">
        <f>273.16+'[1]Measured values'!H1203</f>
        <v>300.65810000000005</v>
      </c>
      <c r="C561" s="37">
        <f t="shared" si="24"/>
        <v>3.3260371165785983E-3</v>
      </c>
      <c r="D561" s="55">
        <v>1.1788199999999999E-3</v>
      </c>
      <c r="E561" s="37">
        <f t="shared" si="25"/>
        <v>3.2113778088035192E-8</v>
      </c>
      <c r="F561" s="37">
        <f t="shared" si="26"/>
        <v>-17.253980674974351</v>
      </c>
    </row>
    <row r="562" spans="1:6" x14ac:dyDescent="0.3">
      <c r="A562" s="53">
        <v>2400</v>
      </c>
      <c r="B562" s="54">
        <f>273.16+'[1]Measured values'!H1204</f>
        <v>300.66050000000001</v>
      </c>
      <c r="C562" s="37">
        <f t="shared" si="24"/>
        <v>3.3260105667355703E-3</v>
      </c>
      <c r="D562" s="55">
        <v>1.1762000000000001E-3</v>
      </c>
      <c r="E562" s="37">
        <f t="shared" si="25"/>
        <v>3.2155674265374386E-8</v>
      </c>
      <c r="F562" s="37">
        <f t="shared" si="26"/>
        <v>-17.252676908356161</v>
      </c>
    </row>
    <row r="563" spans="1:6" x14ac:dyDescent="0.3">
      <c r="A563" s="53">
        <v>2402</v>
      </c>
      <c r="B563" s="54">
        <f>273.16+'[1]Measured values'!H1205</f>
        <v>300.6628</v>
      </c>
      <c r="C563" s="37">
        <f t="shared" si="24"/>
        <v>3.3259851235337393E-3</v>
      </c>
      <c r="D563" s="55">
        <v>1.1742899999999999E-3</v>
      </c>
      <c r="E563" s="37">
        <f t="shared" si="25"/>
        <v>3.2212584805168289E-8</v>
      </c>
      <c r="F563" s="37">
        <f t="shared" si="26"/>
        <v>-17.250908628292517</v>
      </c>
    </row>
    <row r="564" spans="1:6" x14ac:dyDescent="0.3">
      <c r="A564" s="53">
        <v>2404</v>
      </c>
      <c r="B564" s="54">
        <f>273.16+'[1]Measured values'!H1206</f>
        <v>300.66500000000002</v>
      </c>
      <c r="C564" s="37">
        <f t="shared" si="24"/>
        <v>3.3259607869223218E-3</v>
      </c>
      <c r="D564" s="55">
        <v>1.1737900000000001E-3</v>
      </c>
      <c r="E564" s="37">
        <f t="shared" si="25"/>
        <v>3.2303902799977254E-8</v>
      </c>
      <c r="F564" s="37">
        <f t="shared" si="26"/>
        <v>-17.248077784296466</v>
      </c>
    </row>
    <row r="565" spans="1:6" x14ac:dyDescent="0.3">
      <c r="A565" s="53">
        <v>2406</v>
      </c>
      <c r="B565" s="54">
        <f>273.16+'[1]Measured values'!H1207</f>
        <v>300.66760000000005</v>
      </c>
      <c r="C565" s="37">
        <f t="shared" si="24"/>
        <v>3.3259320259316264E-3</v>
      </c>
      <c r="D565" s="55">
        <v>1.17067E-3</v>
      </c>
      <c r="E565" s="37">
        <f t="shared" si="25"/>
        <v>3.2342721838597201E-8</v>
      </c>
      <c r="F565" s="37">
        <f t="shared" si="26"/>
        <v>-17.246876823117045</v>
      </c>
    </row>
    <row r="566" spans="1:6" x14ac:dyDescent="0.3">
      <c r="A566" s="53">
        <v>2408</v>
      </c>
      <c r="B566" s="54">
        <f>273.16+'[1]Measured values'!H1208</f>
        <v>300.66980000000001</v>
      </c>
      <c r="C566" s="37">
        <f t="shared" si="24"/>
        <v>3.3259076900972427E-3</v>
      </c>
      <c r="D566" s="55">
        <v>1.1708199999999999E-3</v>
      </c>
      <c r="E566" s="37">
        <f t="shared" si="25"/>
        <v>3.2453137578510778E-8</v>
      </c>
      <c r="F566" s="37">
        <f t="shared" si="26"/>
        <v>-17.24346870883992</v>
      </c>
    </row>
    <row r="567" spans="1:6" x14ac:dyDescent="0.3">
      <c r="A567" s="53">
        <v>2410</v>
      </c>
      <c r="B567" s="54">
        <f>273.16+'[1]Measured values'!H1209</f>
        <v>300.67220000000003</v>
      </c>
      <c r="C567" s="37">
        <f t="shared" si="24"/>
        <v>3.3258811423204403E-3</v>
      </c>
      <c r="D567" s="55">
        <v>1.1681199999999999E-3</v>
      </c>
      <c r="E567" s="37">
        <f t="shared" si="25"/>
        <v>3.2494760227085692E-8</v>
      </c>
      <c r="F567" s="37">
        <f t="shared" si="26"/>
        <v>-17.242186984390649</v>
      </c>
    </row>
    <row r="568" spans="1:6" x14ac:dyDescent="0.3">
      <c r="A568" s="53">
        <v>2412</v>
      </c>
      <c r="B568" s="54">
        <f>273.16+'[1]Measured values'!H1210</f>
        <v>300.67440000000005</v>
      </c>
      <c r="C568" s="37">
        <f t="shared" si="24"/>
        <v>3.3258568072306784E-3</v>
      </c>
      <c r="D568" s="55">
        <v>1.16653E-3</v>
      </c>
      <c r="E568" s="37">
        <f t="shared" si="25"/>
        <v>3.2557877977472987E-8</v>
      </c>
      <c r="F568" s="37">
        <f t="shared" si="26"/>
        <v>-17.240246470617937</v>
      </c>
    </row>
    <row r="569" spans="1:6" x14ac:dyDescent="0.3">
      <c r="A569" s="53">
        <v>2414</v>
      </c>
      <c r="B569" s="54">
        <f>273.16+'[1]Measured values'!H1211</f>
        <v>300.67660000000001</v>
      </c>
      <c r="C569" s="37">
        <f t="shared" si="24"/>
        <v>3.3258324724970284E-3</v>
      </c>
      <c r="D569" s="55">
        <v>1.1690800000000001E-3</v>
      </c>
      <c r="E569" s="37">
        <f t="shared" si="25"/>
        <v>3.2737345106559628E-8</v>
      </c>
      <c r="F569" s="37">
        <f t="shared" si="26"/>
        <v>-17.234749358500341</v>
      </c>
    </row>
    <row r="570" spans="1:6" x14ac:dyDescent="0.3">
      <c r="A570" s="53">
        <v>2416</v>
      </c>
      <c r="B570" s="54">
        <f>273.16+'[1]Measured values'!H1212</f>
        <v>300.6789</v>
      </c>
      <c r="C570" s="37">
        <f t="shared" si="24"/>
        <v>3.3258070320198725E-3</v>
      </c>
      <c r="D570" s="55">
        <v>1.1666999999999999E-3</v>
      </c>
      <c r="E570" s="37">
        <f t="shared" si="25"/>
        <v>3.2784456535303221E-8</v>
      </c>
      <c r="F570" s="37">
        <f t="shared" si="26"/>
        <v>-17.23331131999463</v>
      </c>
    </row>
    <row r="571" spans="1:6" x14ac:dyDescent="0.3">
      <c r="A571" s="53">
        <v>2418</v>
      </c>
      <c r="B571" s="54">
        <f>273.16+'[1]Measured values'!H1213</f>
        <v>300.68090000000001</v>
      </c>
      <c r="C571" s="37">
        <f t="shared" si="24"/>
        <v>3.3257849101821896E-3</v>
      </c>
      <c r="D571" s="55">
        <v>1.16642E-3</v>
      </c>
      <c r="E571" s="37">
        <f t="shared" si="25"/>
        <v>3.2876129736119747E-8</v>
      </c>
      <c r="F571" s="37">
        <f t="shared" si="26"/>
        <v>-17.230518982442135</v>
      </c>
    </row>
    <row r="572" spans="1:6" x14ac:dyDescent="0.3">
      <c r="A572" s="53">
        <v>2420</v>
      </c>
      <c r="B572" s="54">
        <f>273.16+'[1]Measured values'!H1214</f>
        <v>300.68350000000004</v>
      </c>
      <c r="C572" s="37">
        <f t="shared" si="24"/>
        <v>3.3257561522331619E-3</v>
      </c>
      <c r="D572" s="55">
        <v>1.15993E-3</v>
      </c>
      <c r="E572" s="37">
        <f t="shared" si="25"/>
        <v>3.2822791128811429E-8</v>
      </c>
      <c r="F572" s="37">
        <f t="shared" si="26"/>
        <v>-17.232142711365686</v>
      </c>
    </row>
    <row r="573" spans="1:6" x14ac:dyDescent="0.3">
      <c r="A573" s="53">
        <v>2422</v>
      </c>
      <c r="B573" s="54">
        <f>273.16+'[1]Measured values'!H1215</f>
        <v>300.68550000000005</v>
      </c>
      <c r="C573" s="37">
        <f t="shared" si="24"/>
        <v>3.3257340310723325E-3</v>
      </c>
      <c r="D573" s="55">
        <v>1.1600099999999999E-3</v>
      </c>
      <c r="E573" s="37">
        <f t="shared" si="25"/>
        <v>3.2925443399922885E-8</v>
      </c>
      <c r="F573" s="37">
        <f t="shared" si="26"/>
        <v>-17.229020122439699</v>
      </c>
    </row>
    <row r="574" spans="1:6" x14ac:dyDescent="0.3">
      <c r="A574" s="53">
        <v>2424</v>
      </c>
      <c r="B574" s="54">
        <f>273.16+'[1]Measured values'!H1216</f>
        <v>300.6875</v>
      </c>
      <c r="C574" s="37">
        <f t="shared" si="24"/>
        <v>3.3257119102057782E-3</v>
      </c>
      <c r="D574" s="55">
        <v>1.1561799999999999E-3</v>
      </c>
      <c r="E574" s="37">
        <f t="shared" si="25"/>
        <v>3.291740402424424E-8</v>
      </c>
      <c r="F574" s="37">
        <f t="shared" si="26"/>
        <v>-17.22926432134765</v>
      </c>
    </row>
    <row r="575" spans="1:6" x14ac:dyDescent="0.3">
      <c r="A575" s="53">
        <v>2426</v>
      </c>
      <c r="B575" s="54">
        <f>273.16+'[1]Measured values'!H1217</f>
        <v>300.68970000000002</v>
      </c>
      <c r="C575" s="37">
        <f t="shared" si="24"/>
        <v>3.3256875775924482E-3</v>
      </c>
      <c r="D575" s="55">
        <v>1.14847E-3</v>
      </c>
      <c r="E575" s="37">
        <f t="shared" si="25"/>
        <v>3.2808603367880579E-8</v>
      </c>
      <c r="F575" s="37">
        <f t="shared" si="26"/>
        <v>-17.232575058149131</v>
      </c>
    </row>
    <row r="576" spans="1:6" x14ac:dyDescent="0.3">
      <c r="A576" s="53">
        <v>2428</v>
      </c>
      <c r="B576" s="54">
        <f>273.16+'[1]Measured values'!H1218</f>
        <v>300.69230000000005</v>
      </c>
      <c r="C576" s="37">
        <f t="shared" si="24"/>
        <v>3.3256588213266512E-3</v>
      </c>
      <c r="D576" s="55">
        <v>1.1393499999999999E-3</v>
      </c>
      <c r="E576" s="37">
        <f t="shared" si="25"/>
        <v>3.267883162257897E-8</v>
      </c>
      <c r="F576" s="37">
        <f t="shared" si="26"/>
        <v>-17.236538319656795</v>
      </c>
    </row>
    <row r="577" spans="1:6" x14ac:dyDescent="0.3">
      <c r="A577" s="53">
        <v>2430</v>
      </c>
      <c r="B577" s="54">
        <f>273.16+'[1]Measured values'!H1219</f>
        <v>300.69480000000004</v>
      </c>
      <c r="C577" s="37">
        <f t="shared" si="24"/>
        <v>3.325631171540046E-3</v>
      </c>
      <c r="D577" s="55">
        <v>1.1370600000000001E-3</v>
      </c>
      <c r="E577" s="37">
        <f t="shared" si="25"/>
        <v>3.2739621080205367E-8</v>
      </c>
      <c r="F577" s="37">
        <f t="shared" si="26"/>
        <v>-17.234679838674388</v>
      </c>
    </row>
    <row r="578" spans="1:6" x14ac:dyDescent="0.3">
      <c r="A578" s="53">
        <v>2432</v>
      </c>
      <c r="B578" s="54">
        <f>273.16+'[1]Measured values'!H1220</f>
        <v>300.69680000000005</v>
      </c>
      <c r="C578" s="37">
        <f t="shared" si="24"/>
        <v>3.3256090520417904E-3</v>
      </c>
      <c r="D578" s="55">
        <v>1.1333199999999999E-3</v>
      </c>
      <c r="E578" s="37">
        <f t="shared" si="25"/>
        <v>3.2733484155400008E-8</v>
      </c>
      <c r="F578" s="37">
        <f t="shared" si="26"/>
        <v>-17.234867302665936</v>
      </c>
    </row>
    <row r="579" spans="1:6" x14ac:dyDescent="0.3">
      <c r="A579" s="53">
        <v>2434</v>
      </c>
      <c r="B579" s="54">
        <f>273.16+'[1]Measured values'!H1221</f>
        <v>300.69920000000002</v>
      </c>
      <c r="C579" s="37">
        <f t="shared" si="24"/>
        <v>3.3255825090322817E-3</v>
      </c>
      <c r="D579" s="55">
        <v>1.12962E-3</v>
      </c>
      <c r="E579" s="37">
        <f t="shared" si="25"/>
        <v>3.2748913538184935E-8</v>
      </c>
      <c r="F579" s="37">
        <f t="shared" si="26"/>
        <v>-17.234396049821999</v>
      </c>
    </row>
    <row r="580" spans="1:6" x14ac:dyDescent="0.3">
      <c r="A580" s="53">
        <v>2436</v>
      </c>
      <c r="B580" s="54">
        <f>273.16+'[1]Measured values'!H1222</f>
        <v>300.70140000000004</v>
      </c>
      <c r="C580" s="37">
        <f t="shared" si="24"/>
        <v>3.3255581783124383E-3</v>
      </c>
      <c r="D580" s="55">
        <v>1.1292100000000001E-3</v>
      </c>
      <c r="E580" s="37">
        <f t="shared" si="25"/>
        <v>3.2849898246630173E-8</v>
      </c>
      <c r="F580" s="37">
        <f t="shared" si="26"/>
        <v>-17.231317189535652</v>
      </c>
    </row>
    <row r="581" spans="1:6" x14ac:dyDescent="0.3">
      <c r="A581" s="53">
        <v>2438</v>
      </c>
      <c r="B581" s="54">
        <f>273.16+'[1]Measured values'!H1223</f>
        <v>300.70340000000004</v>
      </c>
      <c r="C581" s="37">
        <f t="shared" si="24"/>
        <v>3.3255360597851565E-3</v>
      </c>
      <c r="D581" s="55">
        <v>1.12743E-3</v>
      </c>
      <c r="E581" s="37">
        <f t="shared" si="25"/>
        <v>3.2901240398978368E-8</v>
      </c>
      <c r="F581" s="37">
        <f t="shared" si="26"/>
        <v>-17.229755477789183</v>
      </c>
    </row>
    <row r="582" spans="1:6" x14ac:dyDescent="0.3">
      <c r="A582" s="53">
        <v>2440</v>
      </c>
      <c r="B582" s="54">
        <f>273.16+'[1]Measured values'!H1224</f>
        <v>300.7056</v>
      </c>
      <c r="C582" s="37">
        <f t="shared" si="24"/>
        <v>3.325511729744973E-3</v>
      </c>
      <c r="D582" s="55">
        <v>1.1225499999999999E-3</v>
      </c>
      <c r="E582" s="37">
        <f t="shared" si="25"/>
        <v>3.2872523115698662E-8</v>
      </c>
      <c r="F582" s="37">
        <f t="shared" si="26"/>
        <v>-17.230628691775124</v>
      </c>
    </row>
    <row r="583" spans="1:6" x14ac:dyDescent="0.3">
      <c r="A583" s="53">
        <v>2442</v>
      </c>
      <c r="B583" s="54">
        <f>273.16+'[1]Measured values'!H1225</f>
        <v>300.70800000000003</v>
      </c>
      <c r="C583" s="37">
        <f t="shared" si="24"/>
        <v>3.3254851882889712E-3</v>
      </c>
      <c r="D583" s="55">
        <v>1.121E-3</v>
      </c>
      <c r="E583" s="37">
        <f t="shared" si="25"/>
        <v>3.2951892615946141E-8</v>
      </c>
      <c r="F583" s="37">
        <f t="shared" si="26"/>
        <v>-17.228217138620256</v>
      </c>
    </row>
    <row r="584" spans="1:6" x14ac:dyDescent="0.3">
      <c r="A584" s="53">
        <v>2444</v>
      </c>
      <c r="B584" s="54">
        <f>273.16+'[1]Measured values'!H1226</f>
        <v>300.71010000000001</v>
      </c>
      <c r="C584" s="37">
        <f t="shared" si="24"/>
        <v>3.3254619648625037E-3</v>
      </c>
      <c r="D584" s="55">
        <v>1.12104E-3</v>
      </c>
      <c r="E584" s="37">
        <f t="shared" si="25"/>
        <v>3.306301667144601E-8</v>
      </c>
      <c r="F584" s="37">
        <f t="shared" si="26"/>
        <v>-17.224850500336316</v>
      </c>
    </row>
    <row r="585" spans="1:6" x14ac:dyDescent="0.3">
      <c r="A585" s="53">
        <v>2446</v>
      </c>
      <c r="B585" s="54">
        <f>273.16+'[1]Measured values'!H1227</f>
        <v>300.71190000000001</v>
      </c>
      <c r="C585" s="37">
        <f t="shared" ref="C585:C648" si="27">1/B585</f>
        <v>3.3254420593265511E-3</v>
      </c>
      <c r="D585" s="55">
        <v>1.1205E-3</v>
      </c>
      <c r="E585" s="37">
        <f t="shared" ref="E585:E648" si="28">(D585*($B$3-$B$4))/(($B$2*($B$3-B585)*($B$3-$B$4))+($B$1*($B$3-B585)*($B$4-B585)))</f>
        <v>3.3141871208229016E-8</v>
      </c>
      <c r="F585" s="37">
        <f t="shared" ref="F585:F648" si="29">LN(E585)</f>
        <v>-17.222468362805468</v>
      </c>
    </row>
    <row r="586" spans="1:6" x14ac:dyDescent="0.3">
      <c r="A586" s="53">
        <v>2448</v>
      </c>
      <c r="B586" s="54">
        <f>273.16+'[1]Measured values'!H1228</f>
        <v>300.71430000000004</v>
      </c>
      <c r="C586" s="37">
        <f t="shared" si="27"/>
        <v>3.3254155189826355E-3</v>
      </c>
      <c r="D586" s="55">
        <v>1.11578E-3</v>
      </c>
      <c r="E586" s="37">
        <f t="shared" si="28"/>
        <v>3.3128951051987857E-8</v>
      </c>
      <c r="F586" s="37">
        <f t="shared" si="29"/>
        <v>-17.222858282711822</v>
      </c>
    </row>
    <row r="587" spans="1:6" x14ac:dyDescent="0.3">
      <c r="A587" s="53">
        <v>2450</v>
      </c>
      <c r="B587" s="54">
        <f>273.16+'[1]Measured values'!H1229</f>
        <v>300.7167</v>
      </c>
      <c r="C587" s="37">
        <f t="shared" si="27"/>
        <v>3.3253889790623532E-3</v>
      </c>
      <c r="D587" s="55">
        <v>1.1134300000000001E-3</v>
      </c>
      <c r="E587" s="37">
        <f t="shared" si="28"/>
        <v>3.3186570079603322E-8</v>
      </c>
      <c r="F587" s="37">
        <f t="shared" si="29"/>
        <v>-17.221120558537102</v>
      </c>
    </row>
    <row r="588" spans="1:6" x14ac:dyDescent="0.3">
      <c r="A588" s="53">
        <v>2452</v>
      </c>
      <c r="B588" s="54">
        <f>273.16+'[1]Measured values'!H1230</f>
        <v>300.71870000000001</v>
      </c>
      <c r="C588" s="37">
        <f t="shared" si="27"/>
        <v>3.3253668627857193E-3</v>
      </c>
      <c r="D588" s="55">
        <v>1.11294E-3</v>
      </c>
      <c r="E588" s="37">
        <f t="shared" si="28"/>
        <v>3.3278831364178466E-8</v>
      </c>
      <c r="F588" s="37">
        <f t="shared" si="29"/>
        <v>-17.21834433686902</v>
      </c>
    </row>
    <row r="589" spans="1:6" x14ac:dyDescent="0.3">
      <c r="A589" s="53">
        <v>2454</v>
      </c>
      <c r="B589" s="54">
        <f>273.16+'[1]Measured values'!H1231</f>
        <v>300.72070000000002</v>
      </c>
      <c r="C589" s="37">
        <f t="shared" si="27"/>
        <v>3.3253447468032625E-3</v>
      </c>
      <c r="D589" s="55">
        <v>1.10793E-3</v>
      </c>
      <c r="E589" s="37">
        <f t="shared" si="28"/>
        <v>3.323609584256477E-8</v>
      </c>
      <c r="F589" s="37">
        <f t="shared" si="29"/>
        <v>-17.219629327450495</v>
      </c>
    </row>
    <row r="590" spans="1:6" x14ac:dyDescent="0.3">
      <c r="A590" s="53">
        <v>2456</v>
      </c>
      <c r="B590" s="54">
        <f>273.16+'[1]Measured values'!H1232</f>
        <v>300.72290000000004</v>
      </c>
      <c r="C590" s="37">
        <f t="shared" si="27"/>
        <v>3.3253204195623277E-3</v>
      </c>
      <c r="D590" s="55">
        <v>1.1052200000000001E-3</v>
      </c>
      <c r="E590" s="37">
        <f t="shared" si="28"/>
        <v>3.3273091176420183E-8</v>
      </c>
      <c r="F590" s="37">
        <f t="shared" si="29"/>
        <v>-17.218516839406988</v>
      </c>
    </row>
    <row r="591" spans="1:6" x14ac:dyDescent="0.3">
      <c r="A591" s="53">
        <v>2458</v>
      </c>
      <c r="B591" s="54">
        <f>273.16+'[1]Measured values'!H1233</f>
        <v>300.7253</v>
      </c>
      <c r="C591" s="37">
        <f t="shared" si="27"/>
        <v>3.3252938811599822E-3</v>
      </c>
      <c r="D591" s="55">
        <v>1.1007899999999999E-3</v>
      </c>
      <c r="E591" s="37">
        <f t="shared" si="28"/>
        <v>3.3269213460901613E-8</v>
      </c>
      <c r="F591" s="37">
        <f t="shared" si="29"/>
        <v>-17.218633388286506</v>
      </c>
    </row>
    <row r="592" spans="1:6" x14ac:dyDescent="0.3">
      <c r="A592" s="53">
        <v>2460</v>
      </c>
      <c r="B592" s="54">
        <f>273.16+'[1]Measured values'!H1234</f>
        <v>300.72720000000004</v>
      </c>
      <c r="C592" s="37">
        <f t="shared" si="27"/>
        <v>3.3252728718918671E-3</v>
      </c>
      <c r="D592" s="55">
        <v>1.0964900000000001E-3</v>
      </c>
      <c r="E592" s="37">
        <f t="shared" si="28"/>
        <v>3.3242082780903054E-8</v>
      </c>
      <c r="F592" s="37">
        <f t="shared" si="29"/>
        <v>-17.219449210050215</v>
      </c>
    </row>
    <row r="593" spans="1:6" x14ac:dyDescent="0.3">
      <c r="A593" s="53">
        <v>2462</v>
      </c>
      <c r="B593" s="54">
        <f>273.16+'[1]Measured values'!H1235</f>
        <v>300.72940000000006</v>
      </c>
      <c r="C593" s="37">
        <f t="shared" si="27"/>
        <v>3.3252485457025481E-3</v>
      </c>
      <c r="D593" s="55">
        <v>1.0877700000000001E-3</v>
      </c>
      <c r="E593" s="37">
        <f t="shared" si="28"/>
        <v>3.3096630838625209E-8</v>
      </c>
      <c r="F593" s="37">
        <f t="shared" si="29"/>
        <v>-17.223834347096791</v>
      </c>
    </row>
    <row r="594" spans="1:6" x14ac:dyDescent="0.3">
      <c r="A594" s="53">
        <v>2464</v>
      </c>
      <c r="B594" s="54">
        <f>273.16+'[1]Measured values'!H1236</f>
        <v>300.73140000000001</v>
      </c>
      <c r="C594" s="37">
        <f t="shared" si="27"/>
        <v>3.3252264312938389E-3</v>
      </c>
      <c r="D594" s="55">
        <v>1.08383E-3</v>
      </c>
      <c r="E594" s="37">
        <f t="shared" si="28"/>
        <v>3.3085204258281092E-8</v>
      </c>
      <c r="F594" s="37">
        <f t="shared" si="29"/>
        <v>-17.224179655758629</v>
      </c>
    </row>
    <row r="595" spans="1:6" x14ac:dyDescent="0.3">
      <c r="A595" s="53">
        <v>2466</v>
      </c>
      <c r="B595" s="54">
        <f>273.16+'[1]Measured values'!H1237</f>
        <v>300.73360000000002</v>
      </c>
      <c r="C595" s="37">
        <f t="shared" si="27"/>
        <v>3.3252021057839894E-3</v>
      </c>
      <c r="D595" s="55">
        <v>1.0808899999999999E-3</v>
      </c>
      <c r="E595" s="37">
        <f t="shared" si="28"/>
        <v>3.3115255278051357E-8</v>
      </c>
      <c r="F595" s="37">
        <f t="shared" si="29"/>
        <v>-17.223271776204776</v>
      </c>
    </row>
    <row r="596" spans="1:6" x14ac:dyDescent="0.3">
      <c r="A596" s="53">
        <v>2468</v>
      </c>
      <c r="B596" s="54">
        <f>273.16+'[1]Measured values'!H1238</f>
        <v>300.73560000000003</v>
      </c>
      <c r="C596" s="37">
        <f t="shared" si="27"/>
        <v>3.3251799919929662E-3</v>
      </c>
      <c r="D596" s="55">
        <v>1.0769600000000001E-3</v>
      </c>
      <c r="E596" s="37">
        <f t="shared" si="28"/>
        <v>3.3104117138417271E-8</v>
      </c>
      <c r="F596" s="37">
        <f t="shared" si="29"/>
        <v>-17.223608177452103</v>
      </c>
    </row>
    <row r="597" spans="1:6" x14ac:dyDescent="0.3">
      <c r="A597" s="53">
        <v>2470</v>
      </c>
      <c r="B597" s="54">
        <f>273.16+'[1]Measured values'!H1239</f>
        <v>300.73760000000004</v>
      </c>
      <c r="C597" s="37">
        <f t="shared" si="27"/>
        <v>3.3251578784960706E-3</v>
      </c>
      <c r="D597" s="55">
        <v>1.07412E-3</v>
      </c>
      <c r="E597" s="37">
        <f t="shared" si="28"/>
        <v>3.3126520701166345E-8</v>
      </c>
      <c r="F597" s="37">
        <f t="shared" si="29"/>
        <v>-17.222931645734025</v>
      </c>
    </row>
    <row r="598" spans="1:6" x14ac:dyDescent="0.3">
      <c r="A598" s="53">
        <v>2472</v>
      </c>
      <c r="B598" s="54">
        <f>273.16+'[1]Measured values'!H1240</f>
        <v>300.74</v>
      </c>
      <c r="C598" s="37">
        <f t="shared" si="27"/>
        <v>3.3251313426880362E-3</v>
      </c>
      <c r="D598" s="55">
        <v>1.0710400000000001E-3</v>
      </c>
      <c r="E598" s="37">
        <f t="shared" si="28"/>
        <v>3.3163757759899214E-8</v>
      </c>
      <c r="F598" s="37">
        <f t="shared" si="29"/>
        <v>-17.221808191028028</v>
      </c>
    </row>
    <row r="599" spans="1:6" x14ac:dyDescent="0.3">
      <c r="A599" s="53">
        <v>2474</v>
      </c>
      <c r="B599" s="54">
        <f>273.16+'[1]Measured values'!H1241</f>
        <v>300.74190000000004</v>
      </c>
      <c r="C599" s="37">
        <f t="shared" si="27"/>
        <v>3.3251103354737066E-3</v>
      </c>
      <c r="D599" s="55">
        <v>1.0693199999999999E-3</v>
      </c>
      <c r="E599" s="37">
        <f t="shared" si="28"/>
        <v>3.3215761864396816E-8</v>
      </c>
      <c r="F599" s="37">
        <f t="shared" si="29"/>
        <v>-17.220241318732732</v>
      </c>
    </row>
    <row r="600" spans="1:6" x14ac:dyDescent="0.3">
      <c r="A600" s="53">
        <v>2476</v>
      </c>
      <c r="B600" s="54">
        <f>273.16+'[1]Measured values'!H1242</f>
        <v>300.74390000000005</v>
      </c>
      <c r="C600" s="37">
        <f t="shared" si="27"/>
        <v>3.3250882229032734E-3</v>
      </c>
      <c r="D600" s="55">
        <v>1.0648700000000001E-3</v>
      </c>
      <c r="E600" s="37">
        <f t="shared" si="28"/>
        <v>3.3188596931555517E-8</v>
      </c>
      <c r="F600" s="37">
        <f t="shared" si="29"/>
        <v>-17.221059485938898</v>
      </c>
    </row>
    <row r="601" spans="1:6" x14ac:dyDescent="0.3">
      <c r="A601" s="53">
        <v>2478</v>
      </c>
      <c r="B601" s="54">
        <f>273.16+'[1]Measured values'!H1243</f>
        <v>300.74610000000001</v>
      </c>
      <c r="C601" s="37">
        <f t="shared" si="27"/>
        <v>3.325063899415487E-3</v>
      </c>
      <c r="D601" s="55">
        <v>1.0623E-3</v>
      </c>
      <c r="E601" s="37">
        <f t="shared" si="28"/>
        <v>3.3231234830846515E-8</v>
      </c>
      <c r="F601" s="37">
        <f t="shared" si="29"/>
        <v>-17.219775595148555</v>
      </c>
    </row>
    <row r="602" spans="1:6" x14ac:dyDescent="0.3">
      <c r="A602" s="53">
        <v>2480</v>
      </c>
      <c r="B602" s="54">
        <f>273.16+'[1]Measured values'!H1244</f>
        <v>300.74830000000003</v>
      </c>
      <c r="C602" s="37">
        <f t="shared" si="27"/>
        <v>3.3250395762835566E-3</v>
      </c>
      <c r="D602" s="55">
        <v>1.05974E-3</v>
      </c>
      <c r="E602" s="37">
        <f t="shared" si="28"/>
        <v>3.3274503335851491E-8</v>
      </c>
      <c r="F602" s="37">
        <f t="shared" si="29"/>
        <v>-17.218474398821666</v>
      </c>
    </row>
    <row r="603" spans="1:6" x14ac:dyDescent="0.3">
      <c r="A603" s="53">
        <v>2482</v>
      </c>
      <c r="B603" s="54">
        <f>273.16+'[1]Measured values'!H1245</f>
        <v>300.75010000000003</v>
      </c>
      <c r="C603" s="37">
        <f t="shared" si="27"/>
        <v>3.3250196758039313E-3</v>
      </c>
      <c r="D603" s="55">
        <v>1.0550500000000001E-3</v>
      </c>
      <c r="E603" s="37">
        <f t="shared" si="28"/>
        <v>3.3228401697914177E-8</v>
      </c>
      <c r="F603" s="37">
        <f t="shared" si="29"/>
        <v>-17.219860853903555</v>
      </c>
    </row>
    <row r="604" spans="1:6" x14ac:dyDescent="0.3">
      <c r="A604" s="53">
        <v>2484</v>
      </c>
      <c r="B604" s="54">
        <f>273.16+'[1]Measured values'!H1246</f>
        <v>300.75230000000005</v>
      </c>
      <c r="C604" s="37">
        <f t="shared" si="27"/>
        <v>3.3249953533189933E-3</v>
      </c>
      <c r="D604" s="55">
        <v>1.0497600000000001E-3</v>
      </c>
      <c r="E604" s="37">
        <f t="shared" si="28"/>
        <v>3.3185650633712912E-8</v>
      </c>
      <c r="F604" s="37">
        <f t="shared" si="29"/>
        <v>-17.221148264281481</v>
      </c>
    </row>
    <row r="605" spans="1:6" x14ac:dyDescent="0.3">
      <c r="A605" s="53">
        <v>2486</v>
      </c>
      <c r="B605" s="54">
        <f>273.16+'[1]Measured values'!H1247</f>
        <v>300.7543</v>
      </c>
      <c r="C605" s="37">
        <f t="shared" si="27"/>
        <v>3.3249732422778329E-3</v>
      </c>
      <c r="D605" s="55">
        <v>1.0489900000000001E-3</v>
      </c>
      <c r="E605" s="37">
        <f t="shared" si="28"/>
        <v>3.3274629059749171E-8</v>
      </c>
      <c r="F605" s="37">
        <f t="shared" si="29"/>
        <v>-17.218470620443401</v>
      </c>
    </row>
    <row r="606" spans="1:6" x14ac:dyDescent="0.3">
      <c r="A606" s="53">
        <v>2488</v>
      </c>
      <c r="B606" s="54">
        <f>273.16+'[1]Measured values'!H1248</f>
        <v>300.75630000000001</v>
      </c>
      <c r="C606" s="37">
        <f t="shared" si="27"/>
        <v>3.3249511315307442E-3</v>
      </c>
      <c r="D606" s="55">
        <v>1.04645E-3</v>
      </c>
      <c r="E606" s="37">
        <f t="shared" si="28"/>
        <v>3.3307879073687718E-8</v>
      </c>
      <c r="F606" s="37">
        <f t="shared" si="29"/>
        <v>-17.217471859128015</v>
      </c>
    </row>
    <row r="607" spans="1:6" x14ac:dyDescent="0.3">
      <c r="A607" s="53">
        <v>2490</v>
      </c>
      <c r="B607" s="54">
        <f>273.16+'[1]Measured values'!H1249</f>
        <v>300.75840000000005</v>
      </c>
      <c r="C607" s="37">
        <f t="shared" si="27"/>
        <v>3.3249279155627902E-3</v>
      </c>
      <c r="D607" s="55">
        <v>1.04239E-3</v>
      </c>
      <c r="E607" s="37">
        <f t="shared" si="28"/>
        <v>3.3298538696201391E-8</v>
      </c>
      <c r="F607" s="37">
        <f t="shared" si="29"/>
        <v>-17.217752323919854</v>
      </c>
    </row>
    <row r="608" spans="1:6" x14ac:dyDescent="0.3">
      <c r="A608" s="53">
        <v>2492</v>
      </c>
      <c r="B608" s="54">
        <f>273.16+'[1]Measured values'!H1250</f>
        <v>300.7604</v>
      </c>
      <c r="C608" s="37">
        <f t="shared" si="27"/>
        <v>3.3249058054185326E-3</v>
      </c>
      <c r="D608" s="55">
        <v>1.0387E-3</v>
      </c>
      <c r="E608" s="37">
        <f t="shared" si="28"/>
        <v>3.3295242535677505E-8</v>
      </c>
      <c r="F608" s="37">
        <f t="shared" si="29"/>
        <v>-17.217851316962918</v>
      </c>
    </row>
    <row r="609" spans="1:6" x14ac:dyDescent="0.3">
      <c r="A609" s="53">
        <v>2494</v>
      </c>
      <c r="B609" s="54">
        <f>273.16+'[1]Measured values'!H1251</f>
        <v>300.76240000000001</v>
      </c>
      <c r="C609" s="37">
        <f t="shared" si="27"/>
        <v>3.3248836955683289E-3</v>
      </c>
      <c r="D609" s="55">
        <v>1.03783E-3</v>
      </c>
      <c r="E609" s="37">
        <f t="shared" si="28"/>
        <v>3.338263050367982E-8</v>
      </c>
      <c r="F609" s="37">
        <f t="shared" si="29"/>
        <v>-17.215230117033958</v>
      </c>
    </row>
    <row r="610" spans="1:6" x14ac:dyDescent="0.3">
      <c r="A610" s="53">
        <v>2496</v>
      </c>
      <c r="B610" s="54">
        <f>273.16+'[1]Measured values'!H1252</f>
        <v>300.76440000000002</v>
      </c>
      <c r="C610" s="37">
        <f t="shared" si="27"/>
        <v>3.3248615860121743E-3</v>
      </c>
      <c r="D610" s="55">
        <v>1.0340099999999999E-3</v>
      </c>
      <c r="E610" s="37">
        <f t="shared" si="28"/>
        <v>3.3375406564063165E-8</v>
      </c>
      <c r="F610" s="37">
        <f t="shared" si="29"/>
        <v>-17.215446538605416</v>
      </c>
    </row>
    <row r="611" spans="1:6" x14ac:dyDescent="0.3">
      <c r="A611" s="53">
        <v>2498</v>
      </c>
      <c r="B611" s="54">
        <f>273.16+'[1]Measured values'!H1253</f>
        <v>300.76620000000003</v>
      </c>
      <c r="C611" s="37">
        <f t="shared" si="27"/>
        <v>3.3248416876630418E-3</v>
      </c>
      <c r="D611" s="55">
        <v>1.031E-3</v>
      </c>
      <c r="E611" s="37">
        <f t="shared" si="28"/>
        <v>3.3382719630368029E-8</v>
      </c>
      <c r="F611" s="37">
        <f t="shared" si="29"/>
        <v>-17.215227447185359</v>
      </c>
    </row>
    <row r="612" spans="1:6" x14ac:dyDescent="0.3">
      <c r="A612" s="53">
        <v>2500</v>
      </c>
      <c r="B612" s="54">
        <f>273.16+'[1]Measured values'!H1254</f>
        <v>300.76840000000004</v>
      </c>
      <c r="C612" s="37">
        <f t="shared" si="27"/>
        <v>3.3248173677819875E-3</v>
      </c>
      <c r="D612" s="55">
        <v>1.0250700000000001E-3</v>
      </c>
      <c r="E612" s="37">
        <f t="shared" si="28"/>
        <v>3.3318550368421789E-8</v>
      </c>
      <c r="F612" s="37">
        <f t="shared" si="29"/>
        <v>-17.217151526944082</v>
      </c>
    </row>
    <row r="613" spans="1:6" x14ac:dyDescent="0.3">
      <c r="A613" s="53">
        <v>2502</v>
      </c>
      <c r="B613" s="54">
        <f>273.16+'[1]Measured values'!H1255</f>
        <v>300.77020000000005</v>
      </c>
      <c r="C613" s="37">
        <f t="shared" si="27"/>
        <v>3.324797469962117E-3</v>
      </c>
      <c r="D613" s="55">
        <v>1.0226199999999999E-3</v>
      </c>
      <c r="E613" s="37">
        <f t="shared" si="28"/>
        <v>3.3343993615752591E-8</v>
      </c>
      <c r="F613" s="37">
        <f t="shared" si="29"/>
        <v>-17.21638818228168</v>
      </c>
    </row>
    <row r="614" spans="1:6" x14ac:dyDescent="0.3">
      <c r="A614" s="53">
        <v>2504</v>
      </c>
      <c r="B614" s="54">
        <f>273.16+'[1]Measured values'!H1256</f>
        <v>300.7722</v>
      </c>
      <c r="C614" s="37">
        <f t="shared" si="27"/>
        <v>3.3247753615526965E-3</v>
      </c>
      <c r="D614" s="55">
        <v>1.01742E-3</v>
      </c>
      <c r="E614" s="37">
        <f t="shared" si="28"/>
        <v>3.3291376380588041E-8</v>
      </c>
      <c r="F614" s="37">
        <f t="shared" si="29"/>
        <v>-17.217967441047808</v>
      </c>
    </row>
    <row r="615" spans="1:6" x14ac:dyDescent="0.3">
      <c r="A615" s="53">
        <v>2506</v>
      </c>
      <c r="B615" s="54">
        <f>273.16+'[1]Measured values'!H1257</f>
        <v>300.77410000000003</v>
      </c>
      <c r="C615" s="37">
        <f t="shared" si="27"/>
        <v>3.3247543588360829E-3</v>
      </c>
      <c r="D615" s="55">
        <v>1.01191E-3</v>
      </c>
      <c r="E615" s="37">
        <f t="shared" si="28"/>
        <v>3.3222330876022879E-8</v>
      </c>
      <c r="F615" s="37">
        <f t="shared" si="29"/>
        <v>-17.220043570381552</v>
      </c>
    </row>
    <row r="616" spans="1:6" x14ac:dyDescent="0.3">
      <c r="A616" s="53">
        <v>2508</v>
      </c>
      <c r="B616" s="54">
        <f>273.16+'[1]Measured values'!H1258</f>
        <v>300.77590000000004</v>
      </c>
      <c r="C616" s="37">
        <f t="shared" si="27"/>
        <v>3.3247344617703743E-3</v>
      </c>
      <c r="D616" s="55">
        <v>1.0081300000000001E-3</v>
      </c>
      <c r="E616" s="37">
        <f t="shared" si="28"/>
        <v>3.3203917555370434E-8</v>
      </c>
      <c r="F616" s="37">
        <f t="shared" si="29"/>
        <v>-17.220597969329525</v>
      </c>
    </row>
    <row r="617" spans="1:6" x14ac:dyDescent="0.3">
      <c r="A617" s="53">
        <v>2510</v>
      </c>
      <c r="B617" s="54">
        <f>273.16+'[1]Measured values'!H1259</f>
        <v>300.7783</v>
      </c>
      <c r="C617" s="37">
        <f t="shared" si="27"/>
        <v>3.3247079327198802E-3</v>
      </c>
      <c r="D617" s="55">
        <v>1.00048E-3</v>
      </c>
      <c r="E617" s="37">
        <f t="shared" si="28"/>
        <v>3.3092851103278793E-8</v>
      </c>
      <c r="F617" s="37">
        <f t="shared" si="29"/>
        <v>-17.223948556643069</v>
      </c>
    </row>
    <row r="618" spans="1:6" x14ac:dyDescent="0.3">
      <c r="A618" s="53">
        <v>2512</v>
      </c>
      <c r="B618" s="54">
        <f>273.16+'[1]Measured values'!H1260</f>
        <v>300.7801</v>
      </c>
      <c r="C618" s="37">
        <f t="shared" si="27"/>
        <v>3.3246880362098421E-3</v>
      </c>
      <c r="D618" s="55">
        <v>9.9701999999999994E-4</v>
      </c>
      <c r="E618" s="37">
        <f t="shared" si="28"/>
        <v>3.3084500563302924E-8</v>
      </c>
      <c r="F618" s="37">
        <f t="shared" si="29"/>
        <v>-17.224200925159185</v>
      </c>
    </row>
    <row r="619" spans="1:6" x14ac:dyDescent="0.3">
      <c r="A619" s="53">
        <v>2514</v>
      </c>
      <c r="B619" s="54">
        <f>273.16+'[1]Measured values'!H1261</f>
        <v>300.7817</v>
      </c>
      <c r="C619" s="37">
        <f t="shared" si="27"/>
        <v>3.3246703506230597E-3</v>
      </c>
      <c r="D619" s="55">
        <v>9.9361700000000002E-4</v>
      </c>
      <c r="E619" s="37">
        <f t="shared" si="28"/>
        <v>3.3066135343329955E-8</v>
      </c>
      <c r="F619" s="37">
        <f t="shared" si="29"/>
        <v>-17.224756179698858</v>
      </c>
    </row>
    <row r="620" spans="1:6" x14ac:dyDescent="0.3">
      <c r="A620" s="53">
        <v>2516</v>
      </c>
      <c r="B620" s="54">
        <f>273.16+'[1]Measured values'!H1262</f>
        <v>300.7835</v>
      </c>
      <c r="C620" s="37">
        <f t="shared" si="27"/>
        <v>3.3246504545628333E-3</v>
      </c>
      <c r="D620" s="55">
        <v>9.8860500000000004E-4</v>
      </c>
      <c r="E620" s="37">
        <f t="shared" si="28"/>
        <v>3.30058308743367E-8</v>
      </c>
      <c r="F620" s="37">
        <f t="shared" si="29"/>
        <v>-17.226581597926611</v>
      </c>
    </row>
    <row r="621" spans="1:6" x14ac:dyDescent="0.3">
      <c r="A621" s="53">
        <v>2518</v>
      </c>
      <c r="B621" s="54">
        <f>273.16+'[1]Measured values'!H1263</f>
        <v>300.78590000000003</v>
      </c>
      <c r="C621" s="37">
        <f t="shared" si="27"/>
        <v>3.3246239268529538E-3</v>
      </c>
      <c r="D621" s="55">
        <v>9.8043400000000008E-4</v>
      </c>
      <c r="E621" s="37">
        <f t="shared" si="28"/>
        <v>3.2874908998194922E-8</v>
      </c>
      <c r="F621" s="37">
        <f t="shared" si="29"/>
        <v>-17.230556114568056</v>
      </c>
    </row>
    <row r="622" spans="1:6" x14ac:dyDescent="0.3">
      <c r="A622" s="53">
        <v>2520</v>
      </c>
      <c r="B622" s="54">
        <f>273.16+'[1]Measured values'!H1264</f>
        <v>300.78750000000002</v>
      </c>
      <c r="C622" s="37">
        <f t="shared" si="27"/>
        <v>3.3246062419482192E-3</v>
      </c>
      <c r="D622" s="55">
        <v>9.7955500000000001E-4</v>
      </c>
      <c r="E622" s="37">
        <f t="shared" si="28"/>
        <v>3.2940619511196114E-8</v>
      </c>
      <c r="F622" s="37">
        <f t="shared" si="29"/>
        <v>-17.228559305112203</v>
      </c>
    </row>
    <row r="623" spans="1:6" x14ac:dyDescent="0.3">
      <c r="A623" s="53">
        <v>2522</v>
      </c>
      <c r="B623" s="54">
        <f>273.16+'[1]Measured values'!H1265</f>
        <v>300.78980000000001</v>
      </c>
      <c r="C623" s="37">
        <f t="shared" si="27"/>
        <v>3.3245808202272817E-3</v>
      </c>
      <c r="D623" s="55">
        <v>9.75216E-4</v>
      </c>
      <c r="E623" s="37">
        <f t="shared" si="28"/>
        <v>3.2931893824519489E-8</v>
      </c>
      <c r="F623" s="37">
        <f t="shared" si="29"/>
        <v>-17.228824231597795</v>
      </c>
    </row>
    <row r="624" spans="1:6" x14ac:dyDescent="0.3">
      <c r="A624" s="53">
        <v>2524</v>
      </c>
      <c r="B624" s="54">
        <f>273.16+'[1]Measured values'!H1266</f>
        <v>300.79160000000002</v>
      </c>
      <c r="C624" s="37">
        <f t="shared" si="27"/>
        <v>3.3245609252386035E-3</v>
      </c>
      <c r="D624" s="55">
        <v>9.7441200000000002E-4</v>
      </c>
      <c r="E624" s="37">
        <f t="shared" si="28"/>
        <v>3.301282081590828E-8</v>
      </c>
      <c r="F624" s="37">
        <f t="shared" si="29"/>
        <v>-17.226369841357254</v>
      </c>
    </row>
    <row r="625" spans="1:6" x14ac:dyDescent="0.3">
      <c r="A625" s="53">
        <v>2526</v>
      </c>
      <c r="B625" s="54">
        <f>273.16+'[1]Measured values'!H1267</f>
        <v>300.79340000000002</v>
      </c>
      <c r="C625" s="37">
        <f t="shared" si="27"/>
        <v>3.3245410304880356E-3</v>
      </c>
      <c r="D625" s="55">
        <v>9.7244900000000001E-4</v>
      </c>
      <c r="E625" s="37">
        <f t="shared" si="28"/>
        <v>3.3054884672004352E-8</v>
      </c>
      <c r="F625" s="37">
        <f t="shared" si="29"/>
        <v>-17.225096485139748</v>
      </c>
    </row>
    <row r="626" spans="1:6" x14ac:dyDescent="0.3">
      <c r="A626" s="53">
        <v>2528</v>
      </c>
      <c r="B626" s="54">
        <f>273.16+'[1]Measured values'!H1268</f>
        <v>300.79520000000002</v>
      </c>
      <c r="C626" s="37">
        <f t="shared" si="27"/>
        <v>3.3245211359755737E-3</v>
      </c>
      <c r="D626" s="55">
        <v>9.6964399999999997E-4</v>
      </c>
      <c r="E626" s="37">
        <f t="shared" si="28"/>
        <v>3.3068510810674858E-8</v>
      </c>
      <c r="F626" s="37">
        <f t="shared" si="29"/>
        <v>-17.224684342394692</v>
      </c>
    </row>
    <row r="627" spans="1:6" x14ac:dyDescent="0.3">
      <c r="A627" s="53">
        <v>2530</v>
      </c>
      <c r="B627" s="54">
        <f>273.16+'[1]Measured values'!H1269</f>
        <v>300.79760000000005</v>
      </c>
      <c r="C627" s="37">
        <f t="shared" si="27"/>
        <v>3.3244946103293373E-3</v>
      </c>
      <c r="D627" s="55">
        <v>9.6635299999999998E-4</v>
      </c>
      <c r="E627" s="37">
        <f t="shared" si="28"/>
        <v>3.3102199394264543E-8</v>
      </c>
      <c r="F627" s="37">
        <f t="shared" si="29"/>
        <v>-17.223666109814264</v>
      </c>
    </row>
    <row r="628" spans="1:6" x14ac:dyDescent="0.3">
      <c r="A628" s="53">
        <v>2532</v>
      </c>
      <c r="B628" s="54">
        <f>273.16+'[1]Measured values'!H1270</f>
        <v>300.79880000000003</v>
      </c>
      <c r="C628" s="37">
        <f t="shared" si="27"/>
        <v>3.3244813476649504E-3</v>
      </c>
      <c r="D628" s="55">
        <v>9.6893299999999995E-4</v>
      </c>
      <c r="E628" s="37">
        <f t="shared" si="28"/>
        <v>3.3264220163910547E-8</v>
      </c>
      <c r="F628" s="37">
        <f t="shared" si="29"/>
        <v>-17.218783487168476</v>
      </c>
    </row>
    <row r="629" spans="1:6" x14ac:dyDescent="0.3">
      <c r="A629" s="53">
        <v>2534</v>
      </c>
      <c r="B629" s="54">
        <f>273.16+'[1]Measured values'!H1271</f>
        <v>300.80120000000005</v>
      </c>
      <c r="C629" s="37">
        <f t="shared" si="27"/>
        <v>3.3244548226536324E-3</v>
      </c>
      <c r="D629" s="55">
        <v>9.6244500000000003E-4</v>
      </c>
      <c r="E629" s="37">
        <f t="shared" si="28"/>
        <v>3.3188760301696231E-8</v>
      </c>
      <c r="F629" s="37">
        <f t="shared" si="29"/>
        <v>-17.22105456347294</v>
      </c>
    </row>
    <row r="630" spans="1:6" x14ac:dyDescent="0.3">
      <c r="A630" s="53">
        <v>2536</v>
      </c>
      <c r="B630" s="54">
        <f>273.16+'[1]Measured values'!H1272</f>
        <v>300.803</v>
      </c>
      <c r="C630" s="37">
        <f t="shared" si="27"/>
        <v>3.3244349291729138E-3</v>
      </c>
      <c r="D630" s="55">
        <v>9.6418399999999998E-4</v>
      </c>
      <c r="E630" s="37">
        <f t="shared" si="28"/>
        <v>3.33602513467817E-8</v>
      </c>
      <c r="F630" s="37">
        <f t="shared" si="29"/>
        <v>-17.215900725108298</v>
      </c>
    </row>
    <row r="631" spans="1:6" x14ac:dyDescent="0.3">
      <c r="A631" s="53">
        <v>2538</v>
      </c>
      <c r="B631" s="54">
        <f>273.16+'[1]Measured values'!H1273</f>
        <v>300.80510000000004</v>
      </c>
      <c r="C631" s="37">
        <f t="shared" si="27"/>
        <v>3.3244117204129847E-3</v>
      </c>
      <c r="D631" s="55">
        <v>9.6330500000000002E-4</v>
      </c>
      <c r="E631" s="37">
        <f t="shared" si="28"/>
        <v>3.3460778590345694E-8</v>
      </c>
      <c r="F631" s="37">
        <f t="shared" si="29"/>
        <v>-17.21289187237138</v>
      </c>
    </row>
    <row r="632" spans="1:6" x14ac:dyDescent="0.3">
      <c r="A632" s="53">
        <v>2540</v>
      </c>
      <c r="B632" s="54">
        <f>273.16+'[1]Measured values'!H1274</f>
        <v>300.80690000000004</v>
      </c>
      <c r="C632" s="37">
        <f t="shared" si="27"/>
        <v>3.3243918274481065E-3</v>
      </c>
      <c r="D632" s="55">
        <v>9.6424E-4</v>
      </c>
      <c r="E632" s="37">
        <f t="shared" si="28"/>
        <v>3.3606421425951569E-8</v>
      </c>
      <c r="F632" s="37">
        <f t="shared" si="29"/>
        <v>-17.208548674369574</v>
      </c>
    </row>
    <row r="633" spans="1:6" x14ac:dyDescent="0.3">
      <c r="A633" s="53">
        <v>2542</v>
      </c>
      <c r="B633" s="54">
        <f>273.16+'[1]Measured values'!H1275</f>
        <v>300.80830000000003</v>
      </c>
      <c r="C633" s="37">
        <f t="shared" si="27"/>
        <v>3.3243763553066851E-3</v>
      </c>
      <c r="D633" s="55">
        <v>9.6291200000000001E-4</v>
      </c>
      <c r="E633" s="37">
        <f t="shared" si="28"/>
        <v>3.3648562152120942E-8</v>
      </c>
      <c r="F633" s="37">
        <f t="shared" si="29"/>
        <v>-17.207295511274669</v>
      </c>
    </row>
    <row r="634" spans="1:6" x14ac:dyDescent="0.3">
      <c r="A634" s="53">
        <v>2544</v>
      </c>
      <c r="B634" s="54">
        <f>273.16+'[1]Measured values'!H1276</f>
        <v>300.81050000000005</v>
      </c>
      <c r="C634" s="37">
        <f t="shared" si="27"/>
        <v>3.3243520422325677E-3</v>
      </c>
      <c r="D634" s="55">
        <v>9.5500200000000004E-4</v>
      </c>
      <c r="E634" s="37">
        <f t="shared" si="28"/>
        <v>3.3510899841977668E-8</v>
      </c>
      <c r="F634" s="37">
        <f t="shared" si="29"/>
        <v>-17.211395082618971</v>
      </c>
    </row>
    <row r="635" spans="1:6" x14ac:dyDescent="0.3">
      <c r="A635" s="53">
        <v>2546</v>
      </c>
      <c r="B635" s="54">
        <f>273.16+'[1]Measured values'!H1277</f>
        <v>300.8125</v>
      </c>
      <c r="C635" s="37">
        <f t="shared" si="27"/>
        <v>3.3243299397465197E-3</v>
      </c>
      <c r="D635" s="55">
        <v>9.5576899999999998E-4</v>
      </c>
      <c r="E635" s="37">
        <f t="shared" si="28"/>
        <v>3.3665055984600215E-8</v>
      </c>
      <c r="F635" s="37">
        <f t="shared" si="29"/>
        <v>-17.206805451959305</v>
      </c>
    </row>
    <row r="636" spans="1:6" x14ac:dyDescent="0.3">
      <c r="A636" s="53">
        <v>2548</v>
      </c>
      <c r="B636" s="54">
        <f>273.16+'[1]Measured values'!H1278</f>
        <v>300.8143</v>
      </c>
      <c r="C636" s="37">
        <f t="shared" si="27"/>
        <v>3.3243100477603625E-3</v>
      </c>
      <c r="D636" s="55">
        <v>9.5664800000000005E-4</v>
      </c>
      <c r="E636" s="37">
        <f t="shared" si="28"/>
        <v>3.3811468863843502E-8</v>
      </c>
      <c r="F636" s="37">
        <f t="shared" si="29"/>
        <v>-17.202465776513595</v>
      </c>
    </row>
    <row r="637" spans="1:6" x14ac:dyDescent="0.3">
      <c r="A637" s="53">
        <v>2550</v>
      </c>
      <c r="B637" s="54">
        <f>273.16+'[1]Measured values'!H1279</f>
        <v>300.81610000000001</v>
      </c>
      <c r="C637" s="37">
        <f t="shared" si="27"/>
        <v>3.3242901560122614E-3</v>
      </c>
      <c r="D637" s="55">
        <v>9.5365599999999999E-4</v>
      </c>
      <c r="E637" s="37">
        <f t="shared" si="28"/>
        <v>3.3821602171607898E-8</v>
      </c>
      <c r="F637" s="37">
        <f t="shared" si="29"/>
        <v>-17.202166121102859</v>
      </c>
    </row>
    <row r="638" spans="1:6" x14ac:dyDescent="0.3">
      <c r="A638" s="53">
        <v>2552</v>
      </c>
      <c r="B638" s="54">
        <f>273.16+'[1]Measured values'!H1280</f>
        <v>300.8175</v>
      </c>
      <c r="C638" s="37">
        <f t="shared" si="27"/>
        <v>3.3242746848172063E-3</v>
      </c>
      <c r="D638" s="55">
        <v>9.4813999999999999E-4</v>
      </c>
      <c r="E638" s="37">
        <f t="shared" si="28"/>
        <v>3.3716133754870073E-8</v>
      </c>
      <c r="F638" s="37">
        <f t="shared" si="29"/>
        <v>-17.205289367715292</v>
      </c>
    </row>
    <row r="639" spans="1:6" x14ac:dyDescent="0.3">
      <c r="A639" s="53">
        <v>2554</v>
      </c>
      <c r="B639" s="54">
        <f>273.16+'[1]Measured values'!H1281</f>
        <v>300.81990000000002</v>
      </c>
      <c r="C639" s="37">
        <f t="shared" si="27"/>
        <v>3.3242481631035711E-3</v>
      </c>
      <c r="D639" s="55">
        <v>9.4307199999999999E-4</v>
      </c>
      <c r="E639" s="37">
        <f t="shared" si="28"/>
        <v>3.3690767209886726E-8</v>
      </c>
      <c r="F639" s="37">
        <f t="shared" si="29"/>
        <v>-17.206042007157777</v>
      </c>
    </row>
    <row r="640" spans="1:6" x14ac:dyDescent="0.3">
      <c r="A640" s="53">
        <v>2556</v>
      </c>
      <c r="B640" s="54">
        <f>273.16+'[1]Measured values'!H1282</f>
        <v>300.82180000000005</v>
      </c>
      <c r="C640" s="37">
        <f t="shared" si="27"/>
        <v>3.3242271670470684E-3</v>
      </c>
      <c r="D640" s="55">
        <v>9.4097799999999998E-4</v>
      </c>
      <c r="E640" s="37">
        <f t="shared" si="28"/>
        <v>3.3739294890068226E-8</v>
      </c>
      <c r="F640" s="37">
        <f t="shared" si="29"/>
        <v>-17.204602658385188</v>
      </c>
    </row>
    <row r="641" spans="1:6" x14ac:dyDescent="0.3">
      <c r="A641" s="53">
        <v>2558</v>
      </c>
      <c r="B641" s="54">
        <f>273.16+'[1]Measured values'!H1283</f>
        <v>300.82340000000005</v>
      </c>
      <c r="C641" s="37">
        <f t="shared" si="27"/>
        <v>3.324209486363095E-3</v>
      </c>
      <c r="D641" s="55">
        <v>9.4131399999999995E-4</v>
      </c>
      <c r="E641" s="37">
        <f t="shared" si="28"/>
        <v>3.385594421512204E-8</v>
      </c>
      <c r="F641" s="37">
        <f t="shared" si="29"/>
        <v>-17.201151248422178</v>
      </c>
    </row>
    <row r="642" spans="1:6" x14ac:dyDescent="0.3">
      <c r="A642" s="53">
        <v>2560</v>
      </c>
      <c r="B642" s="54">
        <f>273.16+'[1]Measured values'!H1284</f>
        <v>300.8252</v>
      </c>
      <c r="C642" s="37">
        <f t="shared" si="27"/>
        <v>3.3241895958184354E-3</v>
      </c>
      <c r="D642" s="55">
        <v>9.3794799999999997E-4</v>
      </c>
      <c r="E642" s="37">
        <f t="shared" si="28"/>
        <v>3.3852911065761765E-8</v>
      </c>
      <c r="F642" s="37">
        <f t="shared" si="29"/>
        <v>-17.201240842297299</v>
      </c>
    </row>
    <row r="643" spans="1:6" x14ac:dyDescent="0.3">
      <c r="A643" s="53">
        <v>2562</v>
      </c>
      <c r="B643" s="54">
        <f>273.16+'[1]Measured values'!H1285</f>
        <v>300.82660000000004</v>
      </c>
      <c r="C643" s="37">
        <f t="shared" si="27"/>
        <v>3.324174125559375E-3</v>
      </c>
      <c r="D643" s="55">
        <v>9.3353499999999999E-4</v>
      </c>
      <c r="E643" s="37">
        <f t="shared" si="28"/>
        <v>3.3785574002550554E-8</v>
      </c>
      <c r="F643" s="37">
        <f t="shared" si="29"/>
        <v>-17.203231930222739</v>
      </c>
    </row>
    <row r="644" spans="1:6" x14ac:dyDescent="0.3">
      <c r="A644" s="53">
        <v>2564</v>
      </c>
      <c r="B644" s="54">
        <f>273.16+'[1]Measured values'!H1286</f>
        <v>300.82860000000005</v>
      </c>
      <c r="C644" s="37">
        <f t="shared" si="27"/>
        <v>3.32415202543907E-3</v>
      </c>
      <c r="D644" s="55">
        <v>9.2394199999999997E-4</v>
      </c>
      <c r="E644" s="37">
        <f t="shared" si="28"/>
        <v>3.3569250004926524E-8</v>
      </c>
      <c r="F644" s="37">
        <f t="shared" si="29"/>
        <v>-17.209655367433513</v>
      </c>
    </row>
    <row r="645" spans="1:6" x14ac:dyDescent="0.3">
      <c r="A645" s="53">
        <v>2566</v>
      </c>
      <c r="B645" s="54">
        <f>273.16+'[1]Measured values'!H1287</f>
        <v>300.83040000000005</v>
      </c>
      <c r="C645" s="37">
        <f t="shared" si="27"/>
        <v>3.3241321355820417E-3</v>
      </c>
      <c r="D645" s="55">
        <v>9.2224099999999997E-4</v>
      </c>
      <c r="E645" s="37">
        <f t="shared" si="28"/>
        <v>3.3625878669361441E-8</v>
      </c>
      <c r="F645" s="37">
        <f t="shared" si="29"/>
        <v>-17.207969867935006</v>
      </c>
    </row>
    <row r="646" spans="1:6" x14ac:dyDescent="0.3">
      <c r="A646" s="53">
        <v>2568</v>
      </c>
      <c r="B646" s="54">
        <f>273.16+'[1]Measured values'!H1288</f>
        <v>300.83260000000001</v>
      </c>
      <c r="C646" s="37">
        <f t="shared" si="27"/>
        <v>3.3241078260800192E-3</v>
      </c>
      <c r="D646" s="55">
        <v>9.1367599999999998E-4</v>
      </c>
      <c r="E646" s="37">
        <f t="shared" si="28"/>
        <v>3.3458124310305366E-8</v>
      </c>
      <c r="F646" s="37">
        <f t="shared" si="29"/>
        <v>-17.212971200630712</v>
      </c>
    </row>
    <row r="647" spans="1:6" x14ac:dyDescent="0.3">
      <c r="A647" s="53">
        <v>2570</v>
      </c>
      <c r="B647" s="54">
        <f>273.16+'[1]Measured values'!H1289</f>
        <v>300.834</v>
      </c>
      <c r="C647" s="37">
        <f t="shared" si="27"/>
        <v>3.3240923565820354E-3</v>
      </c>
      <c r="D647" s="55">
        <v>9.1453699999999999E-4</v>
      </c>
      <c r="E647" s="37">
        <f t="shared" si="28"/>
        <v>3.3582371690825538E-8</v>
      </c>
      <c r="F647" s="37">
        <f t="shared" si="29"/>
        <v>-17.209264559714065</v>
      </c>
    </row>
    <row r="648" spans="1:6" x14ac:dyDescent="0.3">
      <c r="A648" s="53">
        <v>2572</v>
      </c>
      <c r="B648" s="54">
        <f>273.16+'[1]Measured values'!H1290</f>
        <v>300.83600000000001</v>
      </c>
      <c r="C648" s="37">
        <f t="shared" si="27"/>
        <v>3.3240702575489632E-3</v>
      </c>
      <c r="D648" s="55">
        <v>9.1092799999999998E-4</v>
      </c>
      <c r="E648" s="37">
        <f t="shared" si="28"/>
        <v>3.3582668854216168E-8</v>
      </c>
      <c r="F648" s="37">
        <f t="shared" si="29"/>
        <v>-17.209255710962147</v>
      </c>
    </row>
    <row r="649" spans="1:6" x14ac:dyDescent="0.3">
      <c r="A649" s="53">
        <v>2574</v>
      </c>
      <c r="B649" s="54">
        <f>273.16+'[1]Measured values'!H1291</f>
        <v>300.83750000000003</v>
      </c>
      <c r="C649" s="37">
        <f t="shared" ref="C649:C712" si="30">1/B649</f>
        <v>3.3240536834669874E-3</v>
      </c>
      <c r="D649" s="55">
        <v>9.1117100000000001E-4</v>
      </c>
      <c r="E649" s="37">
        <f t="shared" ref="E649:E712" si="31">(D649*($B$3-$B$4))/(($B$2*($B$3-B649)*($B$3-$B$4))+($B$1*($B$3-B649)*($B$4-B649)))</f>
        <v>3.3691964431687261E-8</v>
      </c>
      <c r="F649" s="37">
        <f t="shared" ref="F649:F712" si="32">LN(E649)</f>
        <v>-17.206006472184008</v>
      </c>
    </row>
    <row r="650" spans="1:6" x14ac:dyDescent="0.3">
      <c r="A650" s="53">
        <v>2576</v>
      </c>
      <c r="B650" s="54">
        <f>273.16+'[1]Measured values'!H1292</f>
        <v>300.83950000000004</v>
      </c>
      <c r="C650" s="37">
        <f t="shared" si="30"/>
        <v>3.3240315849481198E-3</v>
      </c>
      <c r="D650" s="55">
        <v>9.0726200000000004E-4</v>
      </c>
      <c r="E650" s="37">
        <f t="shared" si="31"/>
        <v>3.3681563381442911E-8</v>
      </c>
      <c r="F650" s="37">
        <f t="shared" si="32"/>
        <v>-17.206315229960676</v>
      </c>
    </row>
    <row r="651" spans="1:6" x14ac:dyDescent="0.3">
      <c r="A651" s="53">
        <v>2578</v>
      </c>
      <c r="B651" s="54">
        <f>273.16+'[1]Measured values'!H1293</f>
        <v>300.84110000000004</v>
      </c>
      <c r="C651" s="37">
        <f t="shared" si="30"/>
        <v>3.3240139063445782E-3</v>
      </c>
      <c r="D651" s="55">
        <v>9.0099799999999997E-4</v>
      </c>
      <c r="E651" s="37">
        <f t="shared" si="31"/>
        <v>3.3556356431359635E-8</v>
      </c>
      <c r="F651" s="37">
        <f t="shared" si="32"/>
        <v>-17.210039530032851</v>
      </c>
    </row>
    <row r="652" spans="1:6" x14ac:dyDescent="0.3">
      <c r="A652" s="53">
        <v>2580</v>
      </c>
      <c r="B652" s="54">
        <f>273.16+'[1]Measured values'!H1294</f>
        <v>300.84270000000004</v>
      </c>
      <c r="C652" s="37">
        <f t="shared" si="30"/>
        <v>3.3239962279290802E-3</v>
      </c>
      <c r="D652" s="55">
        <v>8.9684699999999999E-4</v>
      </c>
      <c r="E652" s="37">
        <f t="shared" si="31"/>
        <v>3.3509291820296706E-8</v>
      </c>
      <c r="F652" s="37">
        <f t="shared" si="32"/>
        <v>-17.21144306880467</v>
      </c>
    </row>
    <row r="653" spans="1:6" x14ac:dyDescent="0.3">
      <c r="A653" s="53">
        <v>2582</v>
      </c>
      <c r="B653" s="54">
        <f>273.16+'[1]Measured values'!H1295</f>
        <v>300.84450000000004</v>
      </c>
      <c r="C653" s="37">
        <f t="shared" si="30"/>
        <v>3.3239763399364121E-3</v>
      </c>
      <c r="D653" s="55">
        <v>8.9318199999999996E-4</v>
      </c>
      <c r="E653" s="37">
        <f t="shared" si="31"/>
        <v>3.3493662137488019E-8</v>
      </c>
      <c r="F653" s="37">
        <f t="shared" si="32"/>
        <v>-17.211909605939791</v>
      </c>
    </row>
    <row r="654" spans="1:6" x14ac:dyDescent="0.3">
      <c r="A654" s="53">
        <v>2584</v>
      </c>
      <c r="B654" s="54">
        <f>273.16+'[1]Measured values'!H1296</f>
        <v>300.84630000000004</v>
      </c>
      <c r="C654" s="37">
        <f t="shared" si="30"/>
        <v>3.3239564521817281E-3</v>
      </c>
      <c r="D654" s="55">
        <v>8.90265E-4</v>
      </c>
      <c r="E654" s="37">
        <f t="shared" si="31"/>
        <v>3.3506069636298437E-8</v>
      </c>
      <c r="F654" s="37">
        <f t="shared" si="32"/>
        <v>-17.211539231353992</v>
      </c>
    </row>
    <row r="655" spans="1:6" x14ac:dyDescent="0.3">
      <c r="A655" s="53">
        <v>2586</v>
      </c>
      <c r="B655" s="54">
        <f>273.16+'[1]Measured values'!H1297</f>
        <v>300.84830000000005</v>
      </c>
      <c r="C655" s="37">
        <f t="shared" si="30"/>
        <v>3.3239343549556367E-3</v>
      </c>
      <c r="D655" s="55">
        <v>8.8798299999999996E-4</v>
      </c>
      <c r="E655" s="37">
        <f t="shared" si="31"/>
        <v>3.3556205787864852E-8</v>
      </c>
      <c r="F655" s="37">
        <f t="shared" si="32"/>
        <v>-17.210044019311457</v>
      </c>
    </row>
    <row r="656" spans="1:6" x14ac:dyDescent="0.3">
      <c r="A656" s="53">
        <v>2588</v>
      </c>
      <c r="B656" s="54">
        <f>273.16+'[1]Measured values'!H1298</f>
        <v>300.8501</v>
      </c>
      <c r="C656" s="37">
        <f t="shared" si="30"/>
        <v>3.3239144677033512E-3</v>
      </c>
      <c r="D656" s="55">
        <v>8.8396299999999998E-4</v>
      </c>
      <c r="E656" s="37">
        <f t="shared" si="31"/>
        <v>3.3527103575722692E-8</v>
      </c>
      <c r="F656" s="37">
        <f t="shared" si="32"/>
        <v>-17.210911663267723</v>
      </c>
    </row>
    <row r="657" spans="1:6" x14ac:dyDescent="0.3">
      <c r="A657" s="53">
        <v>2590</v>
      </c>
      <c r="B657" s="54">
        <f>273.16+'[1]Measured values'!H1299</f>
        <v>300.85170000000005</v>
      </c>
      <c r="C657" s="37">
        <f t="shared" si="30"/>
        <v>3.3238967903455418E-3</v>
      </c>
      <c r="D657" s="55">
        <v>8.8676800000000002E-4</v>
      </c>
      <c r="E657" s="37">
        <f t="shared" si="31"/>
        <v>3.374376596117629E-8</v>
      </c>
      <c r="F657" s="37">
        <f t="shared" si="32"/>
        <v>-17.204470148950726</v>
      </c>
    </row>
    <row r="658" spans="1:6" x14ac:dyDescent="0.3">
      <c r="A658" s="53">
        <v>2592</v>
      </c>
      <c r="B658" s="54">
        <f>273.16+'[1]Measured values'!H1300</f>
        <v>300.85360000000003</v>
      </c>
      <c r="C658" s="37">
        <f t="shared" si="30"/>
        <v>3.3238757987273542E-3</v>
      </c>
      <c r="D658" s="55">
        <v>8.8822599999999999E-4</v>
      </c>
      <c r="E658" s="37">
        <f t="shared" si="31"/>
        <v>3.393135588734466E-8</v>
      </c>
      <c r="F658" s="37">
        <f t="shared" si="32"/>
        <v>-17.198926297635865</v>
      </c>
    </row>
    <row r="659" spans="1:6" x14ac:dyDescent="0.3">
      <c r="A659" s="53">
        <v>2594</v>
      </c>
      <c r="B659" s="54">
        <f>273.16+'[1]Measured values'!H1301</f>
        <v>300.85520000000002</v>
      </c>
      <c r="C659" s="37">
        <f t="shared" si="30"/>
        <v>3.3238581217808431E-3</v>
      </c>
      <c r="D659" s="55">
        <v>8.8848799999999999E-4</v>
      </c>
      <c r="E659" s="37">
        <f t="shared" si="31"/>
        <v>3.4053450805449379E-8</v>
      </c>
      <c r="F659" s="37">
        <f t="shared" si="32"/>
        <v>-17.195334464245168</v>
      </c>
    </row>
    <row r="660" spans="1:6" x14ac:dyDescent="0.3">
      <c r="A660" s="53">
        <v>2596</v>
      </c>
      <c r="B660" s="54">
        <f>273.16+'[1]Measured values'!H1302</f>
        <v>300.85680000000002</v>
      </c>
      <c r="C660" s="37">
        <f t="shared" si="30"/>
        <v>3.3238404450223495E-3</v>
      </c>
      <c r="D660" s="55">
        <v>8.8732899999999996E-4</v>
      </c>
      <c r="E660" s="37">
        <f t="shared" si="31"/>
        <v>3.412171062743235E-8</v>
      </c>
      <c r="F660" s="37">
        <f t="shared" si="32"/>
        <v>-17.193331979957396</v>
      </c>
    </row>
    <row r="661" spans="1:6" x14ac:dyDescent="0.3">
      <c r="A661" s="53">
        <v>2598</v>
      </c>
      <c r="B661" s="54">
        <f>273.16+'[1]Measured values'!H1303</f>
        <v>300.85860000000002</v>
      </c>
      <c r="C661" s="37">
        <f t="shared" si="30"/>
        <v>3.3238205588937792E-3</v>
      </c>
      <c r="D661" s="55">
        <v>8.8104600000000002E-4</v>
      </c>
      <c r="E661" s="37">
        <f t="shared" si="31"/>
        <v>3.4006859419499016E-8</v>
      </c>
      <c r="F661" s="37">
        <f t="shared" si="32"/>
        <v>-17.196703585046244</v>
      </c>
    </row>
    <row r="662" spans="1:6" x14ac:dyDescent="0.3">
      <c r="A662" s="53">
        <v>2600</v>
      </c>
      <c r="B662" s="54">
        <f>273.16+'[1]Measured values'!H1304</f>
        <v>300.86020000000002</v>
      </c>
      <c r="C662" s="37">
        <f t="shared" si="30"/>
        <v>3.3238028825348116E-3</v>
      </c>
      <c r="D662" s="55">
        <v>8.7752999999999996E-4</v>
      </c>
      <c r="E662" s="37">
        <f t="shared" si="31"/>
        <v>3.3984167102274694E-8</v>
      </c>
      <c r="F662" s="37">
        <f t="shared" si="32"/>
        <v>-17.197371094252318</v>
      </c>
    </row>
    <row r="663" spans="1:6" x14ac:dyDescent="0.3">
      <c r="A663" s="53">
        <v>2602</v>
      </c>
      <c r="B663" s="54">
        <f>273.16+'[1]Measured values'!H1305</f>
        <v>300.86220000000003</v>
      </c>
      <c r="C663" s="37">
        <f t="shared" si="30"/>
        <v>3.3237807873504879E-3</v>
      </c>
      <c r="D663" s="55">
        <v>8.7308000000000004E-4</v>
      </c>
      <c r="E663" s="37">
        <f t="shared" si="31"/>
        <v>3.3953448302606243E-8</v>
      </c>
      <c r="F663" s="37">
        <f t="shared" si="32"/>
        <v>-17.198275418067009</v>
      </c>
    </row>
    <row r="664" spans="1:6" x14ac:dyDescent="0.3">
      <c r="A664" s="53">
        <v>2604</v>
      </c>
      <c r="B664" s="54">
        <f>273.16+'[1]Measured values'!H1306</f>
        <v>300.86400000000003</v>
      </c>
      <c r="C664" s="37">
        <f t="shared" si="30"/>
        <v>3.3237609019357581E-3</v>
      </c>
      <c r="D664" s="55">
        <v>8.7642700000000004E-4</v>
      </c>
      <c r="E664" s="37">
        <f t="shared" si="31"/>
        <v>3.421257571288645E-8</v>
      </c>
      <c r="F664" s="37">
        <f t="shared" si="32"/>
        <v>-17.190672549563825</v>
      </c>
    </row>
    <row r="665" spans="1:6" x14ac:dyDescent="0.3">
      <c r="A665" s="53">
        <v>2606</v>
      </c>
      <c r="B665" s="54">
        <f>273.16+'[1]Measured values'!H1307</f>
        <v>300.86540000000002</v>
      </c>
      <c r="C665" s="37">
        <f t="shared" si="30"/>
        <v>3.3237454356665804E-3</v>
      </c>
      <c r="D665" s="55">
        <v>8.7672599999999998E-4</v>
      </c>
      <c r="E665" s="37">
        <f t="shared" si="31"/>
        <v>3.4325264486953348E-8</v>
      </c>
      <c r="F665" s="37">
        <f t="shared" si="32"/>
        <v>-17.187384179948332</v>
      </c>
    </row>
    <row r="666" spans="1:6" x14ac:dyDescent="0.3">
      <c r="A666" s="53">
        <v>2608</v>
      </c>
      <c r="B666" s="54">
        <f>273.16+'[1]Measured values'!H1308</f>
        <v>300.86700000000002</v>
      </c>
      <c r="C666" s="37">
        <f t="shared" si="30"/>
        <v>3.3237277601066251E-3</v>
      </c>
      <c r="D666" s="55">
        <v>8.7633399999999999E-4</v>
      </c>
      <c r="E666" s="37">
        <f t="shared" si="31"/>
        <v>3.4426045190646534E-8</v>
      </c>
      <c r="F666" s="37">
        <f t="shared" si="32"/>
        <v>-17.184452431408523</v>
      </c>
    </row>
    <row r="667" spans="1:6" x14ac:dyDescent="0.3">
      <c r="A667" s="53">
        <v>2610</v>
      </c>
      <c r="B667" s="54">
        <f>273.16+'[1]Measured values'!H1309</f>
        <v>300.8691</v>
      </c>
      <c r="C667" s="37">
        <f t="shared" si="30"/>
        <v>3.3237045612194804E-3</v>
      </c>
      <c r="D667" s="55">
        <v>8.7098500000000001E-4</v>
      </c>
      <c r="E667" s="37">
        <f t="shared" si="31"/>
        <v>3.4368592361961184E-8</v>
      </c>
      <c r="F667" s="37">
        <f t="shared" si="32"/>
        <v>-17.186122702350737</v>
      </c>
    </row>
    <row r="668" spans="1:6" x14ac:dyDescent="0.3">
      <c r="A668" s="53">
        <v>2612</v>
      </c>
      <c r="B668" s="54">
        <f>273.16+'[1]Measured values'!H1310</f>
        <v>300.87050000000005</v>
      </c>
      <c r="C668" s="37">
        <f t="shared" si="30"/>
        <v>3.3236890954746307E-3</v>
      </c>
      <c r="D668" s="55">
        <v>8.7160299999999998E-4</v>
      </c>
      <c r="E668" s="37">
        <f t="shared" si="31"/>
        <v>3.4495595277131571E-8</v>
      </c>
      <c r="F668" s="37">
        <f t="shared" si="32"/>
        <v>-17.182434194186627</v>
      </c>
    </row>
    <row r="669" spans="1:6" x14ac:dyDescent="0.3">
      <c r="A669" s="53">
        <v>2614</v>
      </c>
      <c r="B669" s="54">
        <f>273.16+'[1]Measured values'!H1311</f>
        <v>300.87210000000005</v>
      </c>
      <c r="C669" s="37">
        <f t="shared" si="30"/>
        <v>3.3236714205138987E-3</v>
      </c>
      <c r="D669" s="55">
        <v>8.6724600000000001E-4</v>
      </c>
      <c r="E669" s="37">
        <f t="shared" si="31"/>
        <v>3.4440595940548757E-8</v>
      </c>
      <c r="F669" s="37">
        <f t="shared" si="32"/>
        <v>-17.184029853804045</v>
      </c>
    </row>
    <row r="670" spans="1:6" x14ac:dyDescent="0.3">
      <c r="A670" s="53">
        <v>2616</v>
      </c>
      <c r="B670" s="54">
        <f>273.16+'[1]Measured values'!H1312</f>
        <v>300.8741</v>
      </c>
      <c r="C670" s="37">
        <f t="shared" si="30"/>
        <v>3.3236493270773389E-3</v>
      </c>
      <c r="D670" s="55">
        <v>8.6055099999999998E-4</v>
      </c>
      <c r="E670" s="37">
        <f t="shared" si="31"/>
        <v>3.4321510442834917E-8</v>
      </c>
      <c r="F670" s="37">
        <f t="shared" si="32"/>
        <v>-17.187493552722973</v>
      </c>
    </row>
    <row r="671" spans="1:6" x14ac:dyDescent="0.3">
      <c r="A671" s="53">
        <v>2618</v>
      </c>
      <c r="B671" s="54">
        <f>273.16+'[1]Measured values'!H1313</f>
        <v>300.87570000000005</v>
      </c>
      <c r="C671" s="37">
        <f t="shared" si="30"/>
        <v>3.3236316525395698E-3</v>
      </c>
      <c r="D671" s="55">
        <v>8.5761500000000005E-4</v>
      </c>
      <c r="E671" s="37">
        <f t="shared" si="31"/>
        <v>3.4322352494914106E-8</v>
      </c>
      <c r="F671" s="37">
        <f t="shared" si="32"/>
        <v>-17.187469018786707</v>
      </c>
    </row>
    <row r="672" spans="1:6" x14ac:dyDescent="0.3">
      <c r="A672" s="53">
        <v>2620</v>
      </c>
      <c r="B672" s="54">
        <f>273.16+'[1]Measured values'!H1314</f>
        <v>300.87730000000005</v>
      </c>
      <c r="C672" s="37">
        <f t="shared" si="30"/>
        <v>3.3236139781897796E-3</v>
      </c>
      <c r="D672" s="55">
        <v>8.5413700000000004E-4</v>
      </c>
      <c r="E672" s="37">
        <f t="shared" si="31"/>
        <v>3.4301433626054895E-8</v>
      </c>
      <c r="F672" s="37">
        <f t="shared" si="32"/>
        <v>-17.188078686969988</v>
      </c>
    </row>
    <row r="673" spans="1:6" x14ac:dyDescent="0.3">
      <c r="A673" s="53">
        <v>2622</v>
      </c>
      <c r="B673" s="54">
        <f>273.16+'[1]Measured values'!H1315</f>
        <v>300.87870000000004</v>
      </c>
      <c r="C673" s="37">
        <f t="shared" si="30"/>
        <v>3.3235985132879127E-3</v>
      </c>
      <c r="D673" s="55">
        <v>8.5269700000000003E-4</v>
      </c>
      <c r="E673" s="37">
        <f t="shared" si="31"/>
        <v>3.4347590823069498E-8</v>
      </c>
      <c r="F673" s="37">
        <f t="shared" si="32"/>
        <v>-17.186733956892891</v>
      </c>
    </row>
    <row r="674" spans="1:6" x14ac:dyDescent="0.3">
      <c r="A674" s="53">
        <v>2624</v>
      </c>
      <c r="B674" s="54">
        <f>273.16+'[1]Measured values'!H1316</f>
        <v>300.88050000000004</v>
      </c>
      <c r="C674" s="37">
        <f t="shared" si="30"/>
        <v>3.3235786300541241E-3</v>
      </c>
      <c r="D674" s="55">
        <v>8.4951799999999995E-4</v>
      </c>
      <c r="E674" s="37">
        <f t="shared" si="31"/>
        <v>3.4353663105265608E-8</v>
      </c>
      <c r="F674" s="37">
        <f t="shared" si="32"/>
        <v>-17.186557183344672</v>
      </c>
    </row>
    <row r="675" spans="1:6" x14ac:dyDescent="0.3">
      <c r="A675" s="53">
        <v>2626</v>
      </c>
      <c r="B675" s="54">
        <f>273.16+'[1]Measured values'!H1317</f>
        <v>300.88210000000004</v>
      </c>
      <c r="C675" s="37">
        <f t="shared" si="30"/>
        <v>3.3235609562682522E-3</v>
      </c>
      <c r="D675" s="55">
        <v>8.4667599999999998E-4</v>
      </c>
      <c r="E675" s="37">
        <f t="shared" si="31"/>
        <v>3.4358441973738562E-8</v>
      </c>
      <c r="F675" s="37">
        <f t="shared" si="32"/>
        <v>-17.186418085045322</v>
      </c>
    </row>
    <row r="676" spans="1:6" x14ac:dyDescent="0.3">
      <c r="A676" s="53">
        <v>2628</v>
      </c>
      <c r="B676" s="54">
        <f>273.16+'[1]Measured values'!H1318</f>
        <v>300.88350000000003</v>
      </c>
      <c r="C676" s="37">
        <f t="shared" si="30"/>
        <v>3.3235454918598057E-3</v>
      </c>
      <c r="D676" s="55">
        <v>8.4450699999999998E-4</v>
      </c>
      <c r="E676" s="37">
        <f t="shared" si="31"/>
        <v>3.4375584568327227E-8</v>
      </c>
      <c r="F676" s="37">
        <f t="shared" si="32"/>
        <v>-17.185919275480206</v>
      </c>
    </row>
    <row r="677" spans="1:6" x14ac:dyDescent="0.3">
      <c r="A677" s="53">
        <v>2630</v>
      </c>
      <c r="B677" s="54">
        <f>273.16+'[1]Measured values'!H1319</f>
        <v>300.8854</v>
      </c>
      <c r="C677" s="37">
        <f t="shared" si="30"/>
        <v>3.3235245046785255E-3</v>
      </c>
      <c r="D677" s="55">
        <v>8.3899099999999998E-4</v>
      </c>
      <c r="E677" s="37">
        <f t="shared" si="31"/>
        <v>3.4293872450853795E-8</v>
      </c>
      <c r="F677" s="37">
        <f t="shared" si="32"/>
        <v>-17.18829914448127</v>
      </c>
    </row>
    <row r="678" spans="1:6" x14ac:dyDescent="0.3">
      <c r="A678" s="53">
        <v>2632</v>
      </c>
      <c r="B678" s="54">
        <f>273.16+'[1]Measured values'!H1320</f>
        <v>300.887</v>
      </c>
      <c r="C678" s="37">
        <f t="shared" si="30"/>
        <v>3.3235068314682922E-3</v>
      </c>
      <c r="D678" s="55">
        <v>8.3397899999999999E-4</v>
      </c>
      <c r="E678" s="37">
        <f t="shared" si="31"/>
        <v>3.4209477731495147E-8</v>
      </c>
      <c r="F678" s="37">
        <f t="shared" si="32"/>
        <v>-17.190763104618444</v>
      </c>
    </row>
    <row r="679" spans="1:6" x14ac:dyDescent="0.3">
      <c r="A679" s="53">
        <v>2634</v>
      </c>
      <c r="B679" s="54">
        <f>273.16+'[1]Measured values'!H1321</f>
        <v>300.8886</v>
      </c>
      <c r="C679" s="37">
        <f t="shared" si="30"/>
        <v>3.3234891584460161E-3</v>
      </c>
      <c r="D679" s="55">
        <v>8.2978999999999995E-4</v>
      </c>
      <c r="E679" s="37">
        <f t="shared" si="31"/>
        <v>3.4158362755580775E-8</v>
      </c>
      <c r="F679" s="37">
        <f t="shared" si="32"/>
        <v>-17.192258397875456</v>
      </c>
    </row>
    <row r="680" spans="1:6" x14ac:dyDescent="0.3">
      <c r="A680" s="53">
        <v>2636</v>
      </c>
      <c r="B680" s="54">
        <f>273.16+'[1]Measured values'!H1322</f>
        <v>300.89020000000005</v>
      </c>
      <c r="C680" s="37">
        <f t="shared" si="30"/>
        <v>3.3234714856116942E-3</v>
      </c>
      <c r="D680" s="55">
        <v>8.2429300000000003E-4</v>
      </c>
      <c r="E680" s="37">
        <f t="shared" si="31"/>
        <v>3.4052847888697533E-8</v>
      </c>
      <c r="F680" s="37">
        <f t="shared" si="32"/>
        <v>-17.195352169413805</v>
      </c>
    </row>
    <row r="681" spans="1:6" x14ac:dyDescent="0.3">
      <c r="A681" s="53">
        <v>2638</v>
      </c>
      <c r="B681" s="54">
        <f>273.16+'[1]Measured values'!H1323</f>
        <v>300.89200000000005</v>
      </c>
      <c r="C681" s="37">
        <f t="shared" si="30"/>
        <v>3.3234516038977433E-3</v>
      </c>
      <c r="D681" s="55">
        <v>8.2208599999999998E-4</v>
      </c>
      <c r="E681" s="37">
        <f t="shared" si="31"/>
        <v>3.4098203525483253E-8</v>
      </c>
      <c r="F681" s="37">
        <f t="shared" si="32"/>
        <v>-17.194021136581863</v>
      </c>
    </row>
    <row r="682" spans="1:6" x14ac:dyDescent="0.3">
      <c r="A682" s="53">
        <v>2640</v>
      </c>
      <c r="B682" s="54">
        <f>273.16+'[1]Measured values'!H1324</f>
        <v>300.89360000000005</v>
      </c>
      <c r="C682" s="37">
        <f t="shared" si="30"/>
        <v>3.3234339314628155E-3</v>
      </c>
      <c r="D682" s="55">
        <v>8.2328299999999996E-4</v>
      </c>
      <c r="E682" s="37">
        <f t="shared" si="31"/>
        <v>3.4270314941560067E-8</v>
      </c>
      <c r="F682" s="37">
        <f t="shared" si="32"/>
        <v>-17.188986311094531</v>
      </c>
    </row>
    <row r="683" spans="1:6" x14ac:dyDescent="0.3">
      <c r="A683" s="53">
        <v>2642</v>
      </c>
      <c r="B683" s="54">
        <f>273.16+'[1]Measured values'!H1325</f>
        <v>300.89520000000005</v>
      </c>
      <c r="C683" s="37">
        <f t="shared" si="30"/>
        <v>3.3234162592158329E-3</v>
      </c>
      <c r="D683" s="55">
        <v>8.2156299999999998E-4</v>
      </c>
      <c r="E683" s="37">
        <f t="shared" si="31"/>
        <v>3.4321803512507192E-8</v>
      </c>
      <c r="F683" s="37">
        <f t="shared" si="32"/>
        <v>-17.18748501380912</v>
      </c>
    </row>
    <row r="684" spans="1:6" x14ac:dyDescent="0.3">
      <c r="A684" s="53">
        <v>2644</v>
      </c>
      <c r="B684" s="54">
        <f>273.16+'[1]Measured values'!H1326</f>
        <v>300.89660000000003</v>
      </c>
      <c r="C684" s="37">
        <f t="shared" si="30"/>
        <v>3.3234007961538943E-3</v>
      </c>
      <c r="D684" s="55">
        <v>8.1883300000000004E-4</v>
      </c>
      <c r="E684" s="37">
        <f t="shared" si="31"/>
        <v>3.4315823041338193E-8</v>
      </c>
      <c r="F684" s="37">
        <f t="shared" si="32"/>
        <v>-17.187659275988171</v>
      </c>
    </row>
    <row r="685" spans="1:6" x14ac:dyDescent="0.3">
      <c r="A685" s="53">
        <v>2646</v>
      </c>
      <c r="B685" s="54">
        <f>273.16+'[1]Measured values'!H1327</f>
        <v>300.89840000000004</v>
      </c>
      <c r="C685" s="37">
        <f t="shared" si="30"/>
        <v>3.3233809152856909E-3</v>
      </c>
      <c r="D685" s="55">
        <v>8.1776699999999995E-4</v>
      </c>
      <c r="E685" s="37">
        <f t="shared" si="31"/>
        <v>3.4410918930545125E-8</v>
      </c>
      <c r="F685" s="37">
        <f t="shared" si="32"/>
        <v>-17.184891912159539</v>
      </c>
    </row>
    <row r="686" spans="1:6" x14ac:dyDescent="0.3">
      <c r="A686" s="53">
        <v>2648</v>
      </c>
      <c r="B686" s="54">
        <f>273.16+'[1]Measured values'!H1328</f>
        <v>300.90010000000001</v>
      </c>
      <c r="C686" s="37">
        <f t="shared" si="30"/>
        <v>3.3233621391285679E-3</v>
      </c>
      <c r="D686" s="55">
        <v>8.1604599999999996E-4</v>
      </c>
      <c r="E686" s="37">
        <f t="shared" si="31"/>
        <v>3.4471276056913514E-8</v>
      </c>
      <c r="F686" s="37">
        <f t="shared" si="32"/>
        <v>-17.183139437755187</v>
      </c>
    </row>
    <row r="687" spans="1:6" x14ac:dyDescent="0.3">
      <c r="A687" s="53">
        <v>2650</v>
      </c>
      <c r="B687" s="54">
        <f>273.16+'[1]Measured values'!H1329</f>
        <v>300.90170000000001</v>
      </c>
      <c r="C687" s="37">
        <f t="shared" si="30"/>
        <v>3.3233444676450813E-3</v>
      </c>
      <c r="D687" s="55">
        <v>8.1350300000000003E-4</v>
      </c>
      <c r="E687" s="37">
        <f t="shared" si="31"/>
        <v>3.4489368590518625E-8</v>
      </c>
      <c r="F687" s="37">
        <f t="shared" si="32"/>
        <v>-17.182614717195722</v>
      </c>
    </row>
    <row r="688" spans="1:6" x14ac:dyDescent="0.3">
      <c r="A688" s="53">
        <v>2652</v>
      </c>
      <c r="B688" s="54">
        <f>273.16+'[1]Measured values'!H1330</f>
        <v>300.9033</v>
      </c>
      <c r="C688" s="37">
        <f t="shared" si="30"/>
        <v>3.3233267963495251E-3</v>
      </c>
      <c r="D688" s="55">
        <v>8.1466299999999998E-4</v>
      </c>
      <c r="E688" s="37">
        <f t="shared" si="31"/>
        <v>3.4665161601669169E-8</v>
      </c>
      <c r="F688" s="37">
        <f t="shared" si="32"/>
        <v>-17.177530642752089</v>
      </c>
    </row>
    <row r="689" spans="1:6" x14ac:dyDescent="0.3">
      <c r="A689" s="53">
        <v>2654</v>
      </c>
      <c r="B689" s="54">
        <f>273.16+'[1]Measured values'!H1331</f>
        <v>300.9049</v>
      </c>
      <c r="C689" s="37">
        <f t="shared" si="30"/>
        <v>3.3233091252418954E-3</v>
      </c>
      <c r="D689" s="55">
        <v>8.1574700000000002E-4</v>
      </c>
      <c r="E689" s="37">
        <f t="shared" si="31"/>
        <v>3.4839001889758919E-8</v>
      </c>
      <c r="F689" s="37">
        <f t="shared" si="32"/>
        <v>-17.172528333772053</v>
      </c>
    </row>
    <row r="690" spans="1:6" x14ac:dyDescent="0.3">
      <c r="A690" s="53">
        <v>2656</v>
      </c>
      <c r="B690" s="54">
        <f>273.16+'[1]Measured values'!H1332</f>
        <v>300.90690000000001</v>
      </c>
      <c r="C690" s="37">
        <f t="shared" si="30"/>
        <v>3.3232870366216262E-3</v>
      </c>
      <c r="D690" s="55">
        <v>8.1640200000000003E-4</v>
      </c>
      <c r="E690" s="37">
        <f t="shared" si="31"/>
        <v>3.5028074952815218E-8</v>
      </c>
      <c r="F690" s="37">
        <f t="shared" si="32"/>
        <v>-17.167115955491553</v>
      </c>
    </row>
    <row r="691" spans="1:6" x14ac:dyDescent="0.3">
      <c r="A691" s="53">
        <v>2658</v>
      </c>
      <c r="B691" s="54">
        <f>273.16+'[1]Measured values'!H1333</f>
        <v>300.90790000000004</v>
      </c>
      <c r="C691" s="37">
        <f t="shared" si="30"/>
        <v>3.3232759924216012E-3</v>
      </c>
      <c r="D691" s="55">
        <v>8.1862700000000005E-4</v>
      </c>
      <c r="E691" s="37">
        <f t="shared" si="31"/>
        <v>3.5204869448794304E-8</v>
      </c>
      <c r="F691" s="37">
        <f t="shared" si="32"/>
        <v>-17.162081427296513</v>
      </c>
    </row>
    <row r="692" spans="1:6" x14ac:dyDescent="0.3">
      <c r="A692" s="53">
        <v>2660</v>
      </c>
      <c r="B692" s="54">
        <f>273.16+'[1]Measured values'!H1334</f>
        <v>300.90930000000003</v>
      </c>
      <c r="C692" s="37">
        <f t="shared" si="30"/>
        <v>3.3232605306648877E-3</v>
      </c>
      <c r="D692" s="55">
        <v>8.1636399999999998E-4</v>
      </c>
      <c r="E692" s="37">
        <f t="shared" si="31"/>
        <v>3.5221729502722828E-8</v>
      </c>
      <c r="F692" s="37">
        <f t="shared" si="32"/>
        <v>-17.16160262938488</v>
      </c>
    </row>
    <row r="693" spans="1:6" x14ac:dyDescent="0.3">
      <c r="A693" s="53">
        <v>2662</v>
      </c>
      <c r="B693" s="54">
        <f>273.16+'[1]Measured values'!H1335</f>
        <v>300.91110000000003</v>
      </c>
      <c r="C693" s="37">
        <f t="shared" si="30"/>
        <v>3.3232406514748041E-3</v>
      </c>
      <c r="D693" s="55">
        <v>8.1170799999999996E-4</v>
      </c>
      <c r="E693" s="37">
        <f t="shared" si="31"/>
        <v>3.5167902516998275E-8</v>
      </c>
      <c r="F693" s="37">
        <f t="shared" si="32"/>
        <v>-17.163132030652431</v>
      </c>
    </row>
    <row r="694" spans="1:6" x14ac:dyDescent="0.3">
      <c r="A694" s="53">
        <v>2664</v>
      </c>
      <c r="B694" s="54">
        <f>273.16+'[1]Measured values'!H1336</f>
        <v>300.91250000000002</v>
      </c>
      <c r="C694" s="37">
        <f t="shared" si="30"/>
        <v>3.3232251900469404E-3</v>
      </c>
      <c r="D694" s="55">
        <v>8.0736999999999996E-4</v>
      </c>
      <c r="E694" s="37">
        <f t="shared" si="31"/>
        <v>3.5094571172268499E-8</v>
      </c>
      <c r="F694" s="37">
        <f t="shared" si="32"/>
        <v>-17.165219385893572</v>
      </c>
    </row>
    <row r="695" spans="1:6" x14ac:dyDescent="0.3">
      <c r="A695" s="53">
        <v>2666</v>
      </c>
      <c r="B695" s="54">
        <f>273.16+'[1]Measured values'!H1337</f>
        <v>300.91390000000001</v>
      </c>
      <c r="C695" s="37">
        <f t="shared" si="30"/>
        <v>3.3232097287629451E-3</v>
      </c>
      <c r="D695" s="55">
        <v>8.0286300000000001E-4</v>
      </c>
      <c r="E695" s="37">
        <f t="shared" si="31"/>
        <v>3.5013387083068096E-8</v>
      </c>
      <c r="F695" s="37">
        <f t="shared" si="32"/>
        <v>-17.167535360499258</v>
      </c>
    </row>
    <row r="696" spans="1:6" x14ac:dyDescent="0.3">
      <c r="A696" s="53">
        <v>2668</v>
      </c>
      <c r="B696" s="54">
        <f>273.16+'[1]Measured values'!H1338</f>
        <v>300.91600000000005</v>
      </c>
      <c r="C696" s="37">
        <f t="shared" si="30"/>
        <v>3.3231865371067004E-3</v>
      </c>
      <c r="D696" s="55">
        <v>7.9673000000000005E-4</v>
      </c>
      <c r="E696" s="37">
        <f t="shared" si="31"/>
        <v>3.4918105719394458E-8</v>
      </c>
      <c r="F696" s="37">
        <f t="shared" si="32"/>
        <v>-17.17026035374094</v>
      </c>
    </row>
    <row r="697" spans="1:6" x14ac:dyDescent="0.3">
      <c r="A697" s="53">
        <v>2670</v>
      </c>
      <c r="B697" s="54">
        <f>273.16+'[1]Measured values'!H1339</f>
        <v>300.91740000000004</v>
      </c>
      <c r="C697" s="37">
        <f t="shared" si="30"/>
        <v>3.323171076182367E-3</v>
      </c>
      <c r="D697" s="55">
        <v>7.9495300000000004E-4</v>
      </c>
      <c r="E697" s="37">
        <f t="shared" si="31"/>
        <v>3.4955706638957204E-8</v>
      </c>
      <c r="F697" s="37">
        <f t="shared" si="32"/>
        <v>-17.169184101510723</v>
      </c>
    </row>
    <row r="698" spans="1:6" x14ac:dyDescent="0.3">
      <c r="A698" s="53">
        <v>2672</v>
      </c>
      <c r="B698" s="54">
        <f>273.16+'[1]Measured values'!H1340</f>
        <v>300.91880000000003</v>
      </c>
      <c r="C698" s="37">
        <f t="shared" si="30"/>
        <v>3.3231556154018956E-3</v>
      </c>
      <c r="D698" s="55">
        <v>7.9126999999999995E-4</v>
      </c>
      <c r="E698" s="37">
        <f t="shared" si="31"/>
        <v>3.4909467808449391E-8</v>
      </c>
      <c r="F698" s="37">
        <f t="shared" si="32"/>
        <v>-17.170507760619131</v>
      </c>
    </row>
    <row r="699" spans="1:6" x14ac:dyDescent="0.3">
      <c r="A699" s="53">
        <v>2674</v>
      </c>
      <c r="B699" s="54">
        <f>273.16+'[1]Measured values'!H1341</f>
        <v>300.92040000000003</v>
      </c>
      <c r="C699" s="37">
        <f t="shared" si="30"/>
        <v>3.3231379461146531E-3</v>
      </c>
      <c r="D699" s="55">
        <v>7.8807200000000001E-4</v>
      </c>
      <c r="E699" s="37">
        <f t="shared" si="31"/>
        <v>3.4901024981928956E-8</v>
      </c>
      <c r="F699" s="37">
        <f t="shared" si="32"/>
        <v>-17.170749639059583</v>
      </c>
    </row>
    <row r="700" spans="1:6" x14ac:dyDescent="0.3">
      <c r="A700" s="53">
        <v>2676</v>
      </c>
      <c r="B700" s="54">
        <f>273.16+'[1]Measured values'!H1342</f>
        <v>300.92220000000003</v>
      </c>
      <c r="C700" s="37">
        <f t="shared" si="30"/>
        <v>3.3231180683910987E-3</v>
      </c>
      <c r="D700" s="55">
        <v>7.8556600000000002E-4</v>
      </c>
      <c r="E700" s="37">
        <f t="shared" si="31"/>
        <v>3.4940007127826827E-8</v>
      </c>
      <c r="F700" s="37">
        <f t="shared" si="32"/>
        <v>-17.169633328238607</v>
      </c>
    </row>
    <row r="701" spans="1:6" x14ac:dyDescent="0.3">
      <c r="A701" s="53">
        <v>2678</v>
      </c>
      <c r="B701" s="54">
        <f>273.16+'[1]Measured values'!H1343</f>
        <v>300.92340000000002</v>
      </c>
      <c r="C701" s="37">
        <f t="shared" si="30"/>
        <v>3.3231048167075075E-3</v>
      </c>
      <c r="D701" s="55">
        <v>7.8582800000000003E-4</v>
      </c>
      <c r="E701" s="37">
        <f t="shared" si="31"/>
        <v>3.5052389993716664E-8</v>
      </c>
      <c r="F701" s="37">
        <f t="shared" si="32"/>
        <v>-17.16642203766736</v>
      </c>
    </row>
    <row r="702" spans="1:6" x14ac:dyDescent="0.3">
      <c r="A702" s="53">
        <v>2680</v>
      </c>
      <c r="B702" s="54">
        <f>273.16+'[1]Measured values'!H1344</f>
        <v>300.9248</v>
      </c>
      <c r="C702" s="37">
        <f t="shared" si="30"/>
        <v>3.3230893565435616E-3</v>
      </c>
      <c r="D702" s="55">
        <v>7.8027399999999996E-4</v>
      </c>
      <c r="E702" s="37">
        <f t="shared" si="31"/>
        <v>3.4922068238719052E-8</v>
      </c>
      <c r="F702" s="37">
        <f t="shared" si="32"/>
        <v>-17.170146879815995</v>
      </c>
    </row>
    <row r="703" spans="1:6" x14ac:dyDescent="0.3">
      <c r="A703" s="53">
        <v>2682</v>
      </c>
      <c r="B703" s="54">
        <f>273.16+'[1]Measured values'!H1345</f>
        <v>300.92680000000001</v>
      </c>
      <c r="C703" s="37">
        <f t="shared" si="30"/>
        <v>3.323067270844604E-3</v>
      </c>
      <c r="D703" s="55">
        <v>7.7593599999999997E-4</v>
      </c>
      <c r="E703" s="37">
        <f t="shared" si="31"/>
        <v>3.4896096270422913E-8</v>
      </c>
      <c r="F703" s="37">
        <f t="shared" si="32"/>
        <v>-17.170890868709911</v>
      </c>
    </row>
    <row r="704" spans="1:6" x14ac:dyDescent="0.3">
      <c r="A704" s="53">
        <v>2684</v>
      </c>
      <c r="B704" s="54">
        <f>273.16+'[1]Measured values'!H1346</f>
        <v>300.92780000000005</v>
      </c>
      <c r="C704" s="37">
        <f t="shared" si="30"/>
        <v>3.3230562281052127E-3</v>
      </c>
      <c r="D704" s="55">
        <v>7.7672099999999997E-4</v>
      </c>
      <c r="E704" s="37">
        <f t="shared" si="31"/>
        <v>3.5016187830101954E-8</v>
      </c>
      <c r="F704" s="37">
        <f t="shared" si="32"/>
        <v>-17.167455372950034</v>
      </c>
    </row>
    <row r="705" spans="1:6" x14ac:dyDescent="0.3">
      <c r="A705" s="53">
        <v>2686</v>
      </c>
      <c r="B705" s="54">
        <f>273.16+'[1]Measured values'!H1347</f>
        <v>300.92960000000005</v>
      </c>
      <c r="C705" s="37">
        <f t="shared" si="30"/>
        <v>3.3230363513592543E-3</v>
      </c>
      <c r="D705" s="55">
        <v>7.7229000000000002E-4</v>
      </c>
      <c r="E705" s="37">
        <f t="shared" si="31"/>
        <v>3.4969211951295938E-8</v>
      </c>
      <c r="F705" s="37">
        <f t="shared" si="32"/>
        <v>-17.168797821118012</v>
      </c>
    </row>
    <row r="706" spans="1:6" x14ac:dyDescent="0.3">
      <c r="A706" s="53">
        <v>2688</v>
      </c>
      <c r="B706" s="54">
        <f>273.16+'[1]Measured values'!H1348</f>
        <v>300.93120000000005</v>
      </c>
      <c r="C706" s="37">
        <f t="shared" si="30"/>
        <v>3.3230186833402447E-3</v>
      </c>
      <c r="D706" s="55">
        <v>7.71242E-4</v>
      </c>
      <c r="E706" s="37">
        <f t="shared" si="31"/>
        <v>3.5058509201563774E-8</v>
      </c>
      <c r="F706" s="37">
        <f t="shared" si="32"/>
        <v>-17.166247479704676</v>
      </c>
    </row>
    <row r="707" spans="1:6" x14ac:dyDescent="0.3">
      <c r="A707" s="53">
        <v>2690</v>
      </c>
      <c r="B707" s="54">
        <f>273.16+'[1]Measured values'!H1349</f>
        <v>300.93270000000001</v>
      </c>
      <c r="C707" s="37">
        <f t="shared" si="30"/>
        <v>3.3230021197430521E-3</v>
      </c>
      <c r="D707" s="55">
        <v>7.7157899999999999E-4</v>
      </c>
      <c r="E707" s="37">
        <f t="shared" si="31"/>
        <v>3.5203064169310406E-8</v>
      </c>
      <c r="F707" s="37">
        <f t="shared" si="32"/>
        <v>-17.162132707866515</v>
      </c>
    </row>
    <row r="708" spans="1:6" x14ac:dyDescent="0.3">
      <c r="A708" s="53">
        <v>2692</v>
      </c>
      <c r="B708" s="54">
        <f>273.16+'[1]Measured values'!H1350</f>
        <v>300.93430000000001</v>
      </c>
      <c r="C708" s="37">
        <f t="shared" si="30"/>
        <v>3.3229844520880469E-3</v>
      </c>
      <c r="D708" s="55">
        <v>7.7545000000000001E-4</v>
      </c>
      <c r="E708" s="37">
        <f t="shared" si="31"/>
        <v>3.5519279240138706E-8</v>
      </c>
      <c r="F708" s="37">
        <f t="shared" si="32"/>
        <v>-17.153190210691083</v>
      </c>
    </row>
    <row r="709" spans="1:6" x14ac:dyDescent="0.3">
      <c r="A709" s="53">
        <v>2694</v>
      </c>
      <c r="B709" s="54">
        <f>273.16+'[1]Measured values'!H1351</f>
        <v>300.93550000000005</v>
      </c>
      <c r="C709" s="37">
        <f t="shared" si="30"/>
        <v>3.322971201470082E-3</v>
      </c>
      <c r="D709" s="55">
        <v>7.7466399999999999E-4</v>
      </c>
      <c r="E709" s="37">
        <f t="shared" si="31"/>
        <v>3.5588595995525726E-8</v>
      </c>
      <c r="F709" s="37">
        <f t="shared" si="32"/>
        <v>-17.151240587611682</v>
      </c>
    </row>
    <row r="710" spans="1:6" x14ac:dyDescent="0.3">
      <c r="A710" s="53">
        <v>2696</v>
      </c>
      <c r="B710" s="54">
        <f>273.16+'[1]Measured values'!H1352</f>
        <v>300.93710000000004</v>
      </c>
      <c r="C710" s="37">
        <f t="shared" si="30"/>
        <v>3.3229535341438455E-3</v>
      </c>
      <c r="D710" s="55">
        <v>7.6903599999999996E-4</v>
      </c>
      <c r="E710" s="37">
        <f t="shared" si="31"/>
        <v>3.547041612121776E-8</v>
      </c>
      <c r="F710" s="37">
        <f t="shared" si="32"/>
        <v>-17.15456683659119</v>
      </c>
    </row>
    <row r="711" spans="1:6" x14ac:dyDescent="0.3">
      <c r="A711" s="53">
        <v>2698</v>
      </c>
      <c r="B711" s="54">
        <f>273.16+'[1]Measured values'!H1353</f>
        <v>300.93830000000003</v>
      </c>
      <c r="C711" s="37">
        <f t="shared" si="30"/>
        <v>3.3229402837724542E-3</v>
      </c>
      <c r="D711" s="55">
        <v>7.6697899999999999E-4</v>
      </c>
      <c r="E711" s="37">
        <f t="shared" si="31"/>
        <v>3.548127167222534E-8</v>
      </c>
      <c r="F711" s="37">
        <f t="shared" si="32"/>
        <v>-17.154260838201868</v>
      </c>
    </row>
    <row r="712" spans="1:6" x14ac:dyDescent="0.3">
      <c r="A712" s="53">
        <v>2700</v>
      </c>
      <c r="B712" s="54">
        <f>273.16+'[1]Measured values'!H1354</f>
        <v>300.94010000000003</v>
      </c>
      <c r="C712" s="37">
        <f t="shared" si="30"/>
        <v>3.3229204084135014E-3</v>
      </c>
      <c r="D712" s="55">
        <v>7.6077100000000004E-4</v>
      </c>
      <c r="E712" s="37">
        <f t="shared" si="31"/>
        <v>3.5352575895962897E-8</v>
      </c>
      <c r="F712" s="37">
        <f t="shared" si="32"/>
        <v>-17.157894578914526</v>
      </c>
    </row>
    <row r="713" spans="1:6" x14ac:dyDescent="0.3">
      <c r="A713" s="53">
        <v>2702</v>
      </c>
      <c r="B713" s="54">
        <f>273.16+'[1]Measured values'!H1355</f>
        <v>300.94150000000002</v>
      </c>
      <c r="C713" s="37">
        <f t="shared" ref="C713:C776" si="33">1/B713</f>
        <v>3.3229049499653583E-3</v>
      </c>
      <c r="D713" s="55">
        <v>7.5607699999999996E-4</v>
      </c>
      <c r="E713" s="37">
        <f t="shared" ref="E713:E776" si="34">(D713*($B$3-$B$4))/(($B$2*($B$3-B713)*($B$3-$B$4))+($B$1*($B$3-B713)*($B$4-B713)))</f>
        <v>3.5257944000857481E-8</v>
      </c>
      <c r="F713" s="37">
        <f t="shared" ref="F713:F776" si="35">LN(E713)</f>
        <v>-17.160574971351821</v>
      </c>
    </row>
    <row r="714" spans="1:6" x14ac:dyDescent="0.3">
      <c r="A714" s="53">
        <v>2704</v>
      </c>
      <c r="B714" s="54">
        <f>273.16+'[1]Measured values'!H1356</f>
        <v>300.94290000000001</v>
      </c>
      <c r="C714" s="37">
        <f t="shared" si="33"/>
        <v>3.3228894916610425E-3</v>
      </c>
      <c r="D714" s="55">
        <v>7.5534799999999998E-4</v>
      </c>
      <c r="E714" s="37">
        <f t="shared" si="34"/>
        <v>3.53481950941564E-8</v>
      </c>
      <c r="F714" s="37">
        <f t="shared" si="35"/>
        <v>-17.158018504064163</v>
      </c>
    </row>
    <row r="715" spans="1:6" x14ac:dyDescent="0.3">
      <c r="A715" s="53">
        <v>2706</v>
      </c>
      <c r="B715" s="54">
        <f>273.16+'[1]Measured values'!H1357</f>
        <v>300.9443</v>
      </c>
      <c r="C715" s="37">
        <f t="shared" si="33"/>
        <v>3.3228740335005513E-3</v>
      </c>
      <c r="D715" s="55">
        <v>7.5252399999999997E-4</v>
      </c>
      <c r="E715" s="37">
        <f t="shared" si="34"/>
        <v>3.5340697447687146E-8</v>
      </c>
      <c r="F715" s="37">
        <f t="shared" si="35"/>
        <v>-17.158230634887769</v>
      </c>
    </row>
    <row r="716" spans="1:6" x14ac:dyDescent="0.3">
      <c r="A716" s="53">
        <v>2708</v>
      </c>
      <c r="B716" s="54">
        <f>273.16+'[1]Measured values'!H1358</f>
        <v>300.94550000000004</v>
      </c>
      <c r="C716" s="37">
        <f t="shared" si="33"/>
        <v>3.3228607837631728E-3</v>
      </c>
      <c r="D716" s="55">
        <v>7.4781200000000004E-4</v>
      </c>
      <c r="E716" s="37">
        <f t="shared" si="34"/>
        <v>3.5226288571535097E-8</v>
      </c>
      <c r="F716" s="37">
        <f t="shared" si="35"/>
        <v>-17.161473198665799</v>
      </c>
    </row>
    <row r="717" spans="1:6" x14ac:dyDescent="0.3">
      <c r="A717" s="53">
        <v>2710</v>
      </c>
      <c r="B717" s="54">
        <f>273.16+'[1]Measured values'!H1359</f>
        <v>300.94720000000001</v>
      </c>
      <c r="C717" s="37">
        <f t="shared" si="33"/>
        <v>3.3228420134827638E-3</v>
      </c>
      <c r="D717" s="55">
        <v>7.4145400000000001E-4</v>
      </c>
      <c r="E717" s="37">
        <f t="shared" si="34"/>
        <v>3.5078024535526409E-8</v>
      </c>
      <c r="F717" s="37">
        <f t="shared" si="35"/>
        <v>-17.165690984154459</v>
      </c>
    </row>
    <row r="718" spans="1:6" x14ac:dyDescent="0.3">
      <c r="A718" s="53">
        <v>2712</v>
      </c>
      <c r="B718" s="54">
        <f>273.16+'[1]Measured values'!H1360</f>
        <v>300.94880000000001</v>
      </c>
      <c r="C718" s="37">
        <f t="shared" si="33"/>
        <v>3.322824347530211E-3</v>
      </c>
      <c r="D718" s="55">
        <v>7.3995799999999998E-4</v>
      </c>
      <c r="E718" s="37">
        <f t="shared" si="34"/>
        <v>3.5150498736215806E-8</v>
      </c>
      <c r="F718" s="37">
        <f t="shared" si="35"/>
        <v>-17.163627029993361</v>
      </c>
    </row>
    <row r="719" spans="1:6" x14ac:dyDescent="0.3">
      <c r="A719" s="53">
        <v>2714</v>
      </c>
      <c r="B719" s="54">
        <f>273.16+'[1]Measured values'!H1361</f>
        <v>300.9502</v>
      </c>
      <c r="C719" s="37">
        <f t="shared" si="33"/>
        <v>3.3228088899758166E-3</v>
      </c>
      <c r="D719" s="55">
        <v>7.3707799999999995E-4</v>
      </c>
      <c r="E719" s="37">
        <f t="shared" si="34"/>
        <v>3.5139505525782414E-8</v>
      </c>
      <c r="F719" s="37">
        <f t="shared" si="35"/>
        <v>-17.163939825835058</v>
      </c>
    </row>
    <row r="720" spans="1:6" x14ac:dyDescent="0.3">
      <c r="A720" s="53">
        <v>2716</v>
      </c>
      <c r="B720" s="54">
        <f>273.16+'[1]Measured values'!H1362</f>
        <v>300.95160000000004</v>
      </c>
      <c r="C720" s="37">
        <f t="shared" si="33"/>
        <v>3.3227934325652359E-3</v>
      </c>
      <c r="D720" s="55">
        <v>7.3236600000000003E-4</v>
      </c>
      <c r="E720" s="37">
        <f t="shared" si="34"/>
        <v>3.5040778720123594E-8</v>
      </c>
      <c r="F720" s="37">
        <f t="shared" si="35"/>
        <v>-17.166753347377345</v>
      </c>
    </row>
    <row r="721" spans="1:6" x14ac:dyDescent="0.3">
      <c r="A721" s="53">
        <v>2718</v>
      </c>
      <c r="B721" s="54">
        <f>273.16+'[1]Measured values'!H1363</f>
        <v>300.95320000000004</v>
      </c>
      <c r="C721" s="37">
        <f t="shared" si="33"/>
        <v>3.3227757671292408E-3</v>
      </c>
      <c r="D721" s="55">
        <v>7.3260899999999995E-4</v>
      </c>
      <c r="E721" s="37">
        <f t="shared" si="34"/>
        <v>3.5197470525412484E-8</v>
      </c>
      <c r="F721" s="37">
        <f t="shared" si="35"/>
        <v>-17.162291616997926</v>
      </c>
    </row>
    <row r="722" spans="1:6" x14ac:dyDescent="0.3">
      <c r="A722" s="53">
        <v>2720</v>
      </c>
      <c r="B722" s="54">
        <f>273.16+'[1]Measured values'!H1364</f>
        <v>300.95480000000003</v>
      </c>
      <c r="C722" s="37">
        <f t="shared" si="33"/>
        <v>3.3227581018810794E-3</v>
      </c>
      <c r="D722" s="55">
        <v>7.2928100000000003E-4</v>
      </c>
      <c r="E722" s="37">
        <f t="shared" si="34"/>
        <v>3.5183185958911766E-8</v>
      </c>
      <c r="F722" s="37">
        <f t="shared" si="35"/>
        <v>-17.162697540085617</v>
      </c>
    </row>
    <row r="723" spans="1:6" x14ac:dyDescent="0.3">
      <c r="A723" s="53">
        <v>2722</v>
      </c>
      <c r="B723" s="54">
        <f>273.16+'[1]Measured values'!H1365</f>
        <v>300.95580000000001</v>
      </c>
      <c r="C723" s="37">
        <f t="shared" si="33"/>
        <v>3.3227470611963618E-3</v>
      </c>
      <c r="D723" s="55">
        <v>7.3094499999999999E-4</v>
      </c>
      <c r="E723" s="37">
        <f t="shared" si="34"/>
        <v>3.5355291987089254E-8</v>
      </c>
      <c r="F723" s="37">
        <f t="shared" si="35"/>
        <v>-17.157817753203076</v>
      </c>
    </row>
    <row r="724" spans="1:6" x14ac:dyDescent="0.3">
      <c r="A724" s="53">
        <v>2724</v>
      </c>
      <c r="B724" s="54">
        <f>273.16+'[1]Measured values'!H1366</f>
        <v>300.9572</v>
      </c>
      <c r="C724" s="37">
        <f t="shared" si="33"/>
        <v>3.3227316043610189E-3</v>
      </c>
      <c r="D724" s="55">
        <v>7.2909400000000001E-4</v>
      </c>
      <c r="E724" s="37">
        <f t="shared" si="34"/>
        <v>3.5394798853281273E-8</v>
      </c>
      <c r="F724" s="37">
        <f t="shared" si="35"/>
        <v>-17.156700952649775</v>
      </c>
    </row>
    <row r="725" spans="1:6" x14ac:dyDescent="0.3">
      <c r="A725" s="53">
        <v>2726</v>
      </c>
      <c r="B725" s="54">
        <f>273.16+'[1]Measured values'!H1367</f>
        <v>300.959</v>
      </c>
      <c r="C725" s="37">
        <f t="shared" si="33"/>
        <v>3.3227117314983102E-3</v>
      </c>
      <c r="D725" s="55">
        <v>7.2671900000000002E-4</v>
      </c>
      <c r="E725" s="37">
        <f t="shared" si="34"/>
        <v>3.5446256460480251E-8</v>
      </c>
      <c r="F725" s="37">
        <f t="shared" si="35"/>
        <v>-17.155248190095033</v>
      </c>
    </row>
    <row r="726" spans="1:6" x14ac:dyDescent="0.3">
      <c r="A726" s="53">
        <v>2728</v>
      </c>
      <c r="B726" s="54">
        <f>273.16+'[1]Measured values'!H1368</f>
        <v>300.96020000000004</v>
      </c>
      <c r="C726" s="37">
        <f t="shared" si="33"/>
        <v>3.3226984830552341E-3</v>
      </c>
      <c r="D726" s="55">
        <v>7.2954200000000002E-4</v>
      </c>
      <c r="E726" s="37">
        <f t="shared" si="34"/>
        <v>3.5696433762089684E-8</v>
      </c>
      <c r="F726" s="37">
        <f t="shared" si="35"/>
        <v>-17.148215047769956</v>
      </c>
    </row>
    <row r="727" spans="1:6" x14ac:dyDescent="0.3">
      <c r="A727" s="53">
        <v>2730</v>
      </c>
      <c r="B727" s="54">
        <f>273.16+'[1]Measured values'!H1369</f>
        <v>300.96120000000002</v>
      </c>
      <c r="C727" s="37">
        <f t="shared" si="33"/>
        <v>3.3226874427667087E-3</v>
      </c>
      <c r="D727" s="55">
        <v>7.2729900000000004E-4</v>
      </c>
      <c r="E727" s="37">
        <f t="shared" si="34"/>
        <v>3.5680674636974298E-8</v>
      </c>
      <c r="F727" s="37">
        <f t="shared" si="35"/>
        <v>-17.148656621426408</v>
      </c>
    </row>
    <row r="728" spans="1:6" x14ac:dyDescent="0.3">
      <c r="A728" s="53">
        <v>2732</v>
      </c>
      <c r="B728" s="54">
        <f>273.16+'[1]Measured values'!H1370</f>
        <v>300.96310000000005</v>
      </c>
      <c r="C728" s="37">
        <f t="shared" si="33"/>
        <v>3.3226664664206336E-3</v>
      </c>
      <c r="D728" s="55">
        <v>7.2249300000000005E-4</v>
      </c>
      <c r="E728" s="37">
        <f t="shared" si="34"/>
        <v>3.5623663571761054E-8</v>
      </c>
      <c r="F728" s="37">
        <f t="shared" si="35"/>
        <v>-17.150255712836383</v>
      </c>
    </row>
    <row r="729" spans="1:6" x14ac:dyDescent="0.3">
      <c r="A729" s="53">
        <v>2734</v>
      </c>
      <c r="B729" s="54">
        <f>273.16+'[1]Measured values'!H1371</f>
        <v>300.96450000000004</v>
      </c>
      <c r="C729" s="37">
        <f t="shared" si="33"/>
        <v>3.3226510103351054E-3</v>
      </c>
      <c r="D729" s="55">
        <v>7.1886499999999996E-4</v>
      </c>
      <c r="E729" s="37">
        <f t="shared" si="34"/>
        <v>3.5576992861934863E-8</v>
      </c>
      <c r="F729" s="37">
        <f t="shared" si="35"/>
        <v>-17.151566675932735</v>
      </c>
    </row>
    <row r="730" spans="1:6" x14ac:dyDescent="0.3">
      <c r="A730" s="53">
        <v>2736</v>
      </c>
      <c r="B730" s="54">
        <f>273.16+'[1]Measured values'!H1372</f>
        <v>300.96570000000003</v>
      </c>
      <c r="C730" s="37">
        <f t="shared" si="33"/>
        <v>3.322637762376244E-3</v>
      </c>
      <c r="D730" s="55">
        <v>7.1899599999999996E-4</v>
      </c>
      <c r="E730" s="37">
        <f t="shared" si="34"/>
        <v>3.5697610040091844E-8</v>
      </c>
      <c r="F730" s="37">
        <f t="shared" si="35"/>
        <v>-17.148182096057468</v>
      </c>
    </row>
    <row r="731" spans="1:6" x14ac:dyDescent="0.3">
      <c r="A731" s="53">
        <v>2738</v>
      </c>
      <c r="B731" s="54">
        <f>273.16+'[1]Measured values'!H1373</f>
        <v>300.96710000000002</v>
      </c>
      <c r="C731" s="37">
        <f t="shared" si="33"/>
        <v>3.32262230655776E-3</v>
      </c>
      <c r="D731" s="55">
        <v>7.1650900000000005E-4</v>
      </c>
      <c r="E731" s="37">
        <f t="shared" si="34"/>
        <v>3.5707753223227541E-8</v>
      </c>
      <c r="F731" s="37">
        <f t="shared" si="35"/>
        <v>-17.147897994619136</v>
      </c>
    </row>
    <row r="732" spans="1:6" x14ac:dyDescent="0.3">
      <c r="A732" s="53">
        <v>2740</v>
      </c>
      <c r="B732" s="54">
        <f>273.16+'[1]Measured values'!H1374</f>
        <v>300.9683</v>
      </c>
      <c r="C732" s="37">
        <f t="shared" si="33"/>
        <v>3.3226090588277901E-3</v>
      </c>
      <c r="D732" s="55">
        <v>7.1381600000000004E-4</v>
      </c>
      <c r="E732" s="37">
        <f t="shared" si="34"/>
        <v>3.568844541243514E-8</v>
      </c>
      <c r="F732" s="37">
        <f t="shared" si="35"/>
        <v>-17.148438858464328</v>
      </c>
    </row>
    <row r="733" spans="1:6" x14ac:dyDescent="0.3">
      <c r="A733" s="53">
        <v>2742</v>
      </c>
      <c r="B733" s="54">
        <f>273.16+'[1]Measured values'!H1375</f>
        <v>300.97030000000001</v>
      </c>
      <c r="C733" s="37">
        <f t="shared" si="33"/>
        <v>3.3225869795125962E-3</v>
      </c>
      <c r="D733" s="55">
        <v>7.0895400000000003E-4</v>
      </c>
      <c r="E733" s="37">
        <f t="shared" si="34"/>
        <v>3.5637203069699448E-8</v>
      </c>
      <c r="F733" s="37">
        <f t="shared" si="35"/>
        <v>-17.149875714704464</v>
      </c>
    </row>
    <row r="734" spans="1:6" x14ac:dyDescent="0.3">
      <c r="A734" s="53">
        <v>2744</v>
      </c>
      <c r="B734" s="54">
        <f>273.16+'[1]Measured values'!H1376</f>
        <v>300.97130000000004</v>
      </c>
      <c r="C734" s="37">
        <f t="shared" si="33"/>
        <v>3.3225759399650393E-3</v>
      </c>
      <c r="D734" s="55">
        <v>7.0770200000000005E-4</v>
      </c>
      <c r="E734" s="37">
        <f t="shared" si="34"/>
        <v>3.5670798926400699E-8</v>
      </c>
      <c r="F734" s="37">
        <f t="shared" si="35"/>
        <v>-17.148933440114053</v>
      </c>
    </row>
    <row r="735" spans="1:6" x14ac:dyDescent="0.3">
      <c r="A735" s="53">
        <v>2746</v>
      </c>
      <c r="B735" s="54">
        <f>273.16+'[1]Measured values'!H1377</f>
        <v>300.97270000000003</v>
      </c>
      <c r="C735" s="37">
        <f t="shared" si="33"/>
        <v>3.3225604847217038E-3</v>
      </c>
      <c r="D735" s="55">
        <v>7.0373699999999996E-4</v>
      </c>
      <c r="E735" s="37">
        <f t="shared" si="34"/>
        <v>3.5606211921947022E-8</v>
      </c>
      <c r="F735" s="37">
        <f t="shared" si="35"/>
        <v>-17.150745722120895</v>
      </c>
    </row>
    <row r="736" spans="1:6" x14ac:dyDescent="0.3">
      <c r="A736" s="53">
        <v>2748</v>
      </c>
      <c r="B736" s="54">
        <f>273.16+'[1]Measured values'!H1378</f>
        <v>300.97410000000002</v>
      </c>
      <c r="C736" s="37">
        <f t="shared" si="33"/>
        <v>3.3225450296221499E-3</v>
      </c>
      <c r="D736" s="55">
        <v>7.0171800000000005E-4</v>
      </c>
      <c r="E736" s="37">
        <f t="shared" si="34"/>
        <v>3.5639966499401748E-8</v>
      </c>
      <c r="F736" s="37">
        <f t="shared" si="35"/>
        <v>-17.149798174316135</v>
      </c>
    </row>
    <row r="737" spans="1:6" x14ac:dyDescent="0.3">
      <c r="A737" s="53">
        <v>2750</v>
      </c>
      <c r="B737" s="54">
        <f>273.16+'[1]Measured values'!H1379</f>
        <v>300.97590000000002</v>
      </c>
      <c r="C737" s="37">
        <f t="shared" si="33"/>
        <v>3.3225251589911347E-3</v>
      </c>
      <c r="D737" s="55">
        <v>6.9979199999999997E-4</v>
      </c>
      <c r="E737" s="37">
        <f t="shared" si="34"/>
        <v>3.5717936169241195E-8</v>
      </c>
      <c r="F737" s="37">
        <f t="shared" si="35"/>
        <v>-17.14761286062409</v>
      </c>
    </row>
    <row r="738" spans="1:6" x14ac:dyDescent="0.3">
      <c r="A738" s="53">
        <v>2752</v>
      </c>
      <c r="B738" s="54">
        <f>273.16+'[1]Measured values'!H1380</f>
        <v>300.9769</v>
      </c>
      <c r="C738" s="37">
        <f t="shared" si="33"/>
        <v>3.3225141198543807E-3</v>
      </c>
      <c r="D738" s="55">
        <v>7.0164299999999995E-4</v>
      </c>
      <c r="E738" s="37">
        <f t="shared" si="34"/>
        <v>3.5911087427117046E-8</v>
      </c>
      <c r="F738" s="37">
        <f t="shared" si="35"/>
        <v>-17.142219747153071</v>
      </c>
    </row>
    <row r="739" spans="1:6" x14ac:dyDescent="0.3">
      <c r="A739" s="53">
        <v>2754</v>
      </c>
      <c r="B739" s="54">
        <f>273.16+'[1]Measured values'!H1381</f>
        <v>300.97810000000004</v>
      </c>
      <c r="C739" s="37">
        <f t="shared" si="33"/>
        <v>3.322500872987104E-3</v>
      </c>
      <c r="D739" s="55">
        <v>7.0153100000000003E-4</v>
      </c>
      <c r="E739" s="37">
        <f t="shared" si="34"/>
        <v>3.6024465615423592E-8</v>
      </c>
      <c r="F739" s="37">
        <f t="shared" si="35"/>
        <v>-17.139067528885665</v>
      </c>
    </row>
    <row r="740" spans="1:6" x14ac:dyDescent="0.3">
      <c r="A740" s="53">
        <v>2756</v>
      </c>
      <c r="B740" s="54">
        <f>273.16+'[1]Measured values'!H1382</f>
        <v>300.9796</v>
      </c>
      <c r="C740" s="37">
        <f t="shared" si="33"/>
        <v>3.3224843145515512E-3</v>
      </c>
      <c r="D740" s="55">
        <v>7.0181099999999999E-4</v>
      </c>
      <c r="E740" s="37">
        <f t="shared" si="34"/>
        <v>3.6188907381194533E-8</v>
      </c>
      <c r="F740" s="37">
        <f t="shared" si="35"/>
        <v>-17.134513191006558</v>
      </c>
    </row>
    <row r="741" spans="1:6" x14ac:dyDescent="0.3">
      <c r="A741" s="53">
        <v>2758</v>
      </c>
      <c r="B741" s="54">
        <f>273.16+'[1]Measured values'!H1383</f>
        <v>300.98080000000004</v>
      </c>
      <c r="C741" s="37">
        <f t="shared" si="33"/>
        <v>3.3224710679219402E-3</v>
      </c>
      <c r="D741" s="55">
        <v>6.9824000000000004E-4</v>
      </c>
      <c r="E741" s="37">
        <f t="shared" si="34"/>
        <v>3.6125106334473956E-8</v>
      </c>
      <c r="F741" s="37">
        <f t="shared" si="35"/>
        <v>-17.136277747003298</v>
      </c>
    </row>
    <row r="742" spans="1:6" x14ac:dyDescent="0.3">
      <c r="A742" s="53">
        <v>2760</v>
      </c>
      <c r="B742" s="54">
        <f>273.16+'[1]Measured values'!H1384</f>
        <v>300.98260000000005</v>
      </c>
      <c r="C742" s="37">
        <f t="shared" si="33"/>
        <v>3.322451198175575E-3</v>
      </c>
      <c r="D742" s="55">
        <v>6.9309700000000005E-4</v>
      </c>
      <c r="E742" s="37">
        <f t="shared" si="34"/>
        <v>3.603970198610786E-8</v>
      </c>
      <c r="F742" s="37">
        <f t="shared" si="35"/>
        <v>-17.138644673216383</v>
      </c>
    </row>
    <row r="743" spans="1:6" x14ac:dyDescent="0.3">
      <c r="A743" s="53">
        <v>2762</v>
      </c>
      <c r="B743" s="54">
        <f>273.16+'[1]Measured values'!H1385</f>
        <v>300.98380000000003</v>
      </c>
      <c r="C743" s="37">
        <f t="shared" si="33"/>
        <v>3.3224379518100307E-3</v>
      </c>
      <c r="D743" s="55">
        <v>6.9676199999999997E-4</v>
      </c>
      <c r="E743" s="37">
        <f t="shared" si="34"/>
        <v>3.6352385678798473E-8</v>
      </c>
      <c r="F743" s="37">
        <f t="shared" si="35"/>
        <v>-17.13000600434199</v>
      </c>
    </row>
    <row r="744" spans="1:6" x14ac:dyDescent="0.3">
      <c r="A744" s="53">
        <v>2764</v>
      </c>
      <c r="B744" s="54">
        <f>273.16+'[1]Measured values'!H1386</f>
        <v>300.98520000000002</v>
      </c>
      <c r="C744" s="37">
        <f t="shared" si="33"/>
        <v>3.3224224978503922E-3</v>
      </c>
      <c r="D744" s="55">
        <v>6.9689299999999997E-4</v>
      </c>
      <c r="E744" s="37">
        <f t="shared" si="34"/>
        <v>3.6502753928124993E-8</v>
      </c>
      <c r="F744" s="37">
        <f t="shared" si="35"/>
        <v>-17.125878129118565</v>
      </c>
    </row>
    <row r="745" spans="1:6" x14ac:dyDescent="0.3">
      <c r="A745" s="53">
        <v>2766</v>
      </c>
      <c r="B745" s="54">
        <f>273.16+'[1]Measured values'!H1387</f>
        <v>300.98620000000005</v>
      </c>
      <c r="C745" s="37">
        <f t="shared" si="33"/>
        <v>3.3224114593958121E-3</v>
      </c>
      <c r="D745" s="55">
        <v>6.9287299999999999E-4</v>
      </c>
      <c r="E745" s="37">
        <f t="shared" si="34"/>
        <v>3.6394813234451784E-8</v>
      </c>
      <c r="F745" s="37">
        <f t="shared" si="35"/>
        <v>-17.128839566015905</v>
      </c>
    </row>
    <row r="746" spans="1:6" x14ac:dyDescent="0.3">
      <c r="A746" s="53">
        <v>2768</v>
      </c>
      <c r="B746" s="54">
        <f>273.16+'[1]Measured values'!H1388</f>
        <v>300.98760000000004</v>
      </c>
      <c r="C746" s="37">
        <f t="shared" si="33"/>
        <v>3.3223960056826258E-3</v>
      </c>
      <c r="D746" s="55">
        <v>6.8937600000000001E-4</v>
      </c>
      <c r="E746" s="37">
        <f t="shared" si="34"/>
        <v>3.6355046963679884E-8</v>
      </c>
      <c r="F746" s="37">
        <f t="shared" si="35"/>
        <v>-17.129932799037224</v>
      </c>
    </row>
    <row r="747" spans="1:6" x14ac:dyDescent="0.3">
      <c r="A747" s="53">
        <v>2770</v>
      </c>
      <c r="B747" s="54">
        <f>273.16+'[1]Measured values'!H1389</f>
        <v>300.98860000000002</v>
      </c>
      <c r="C747" s="37">
        <f t="shared" si="33"/>
        <v>3.3223849674040807E-3</v>
      </c>
      <c r="D747" s="55">
        <v>6.8677699999999996E-4</v>
      </c>
      <c r="E747" s="37">
        <f t="shared" si="34"/>
        <v>3.6321099016399411E-8</v>
      </c>
      <c r="F747" s="37">
        <f t="shared" si="35"/>
        <v>-17.130867024409021</v>
      </c>
    </row>
    <row r="748" spans="1:6" x14ac:dyDescent="0.3">
      <c r="A748" s="53">
        <v>2772</v>
      </c>
      <c r="B748" s="54">
        <f>273.16+'[1]Measured values'!H1390</f>
        <v>300.99020000000002</v>
      </c>
      <c r="C748" s="37">
        <f t="shared" si="33"/>
        <v>3.3223673063109693E-3</v>
      </c>
      <c r="D748" s="55">
        <v>6.7918500000000001E-4</v>
      </c>
      <c r="E748" s="37">
        <f t="shared" si="34"/>
        <v>3.6083956460923189E-8</v>
      </c>
      <c r="F748" s="37">
        <f t="shared" si="35"/>
        <v>-17.137417489756139</v>
      </c>
    </row>
    <row r="749" spans="1:6" x14ac:dyDescent="0.3">
      <c r="A749" s="53">
        <v>2774</v>
      </c>
      <c r="B749" s="54">
        <f>273.16+'[1]Measured values'!H1391</f>
        <v>300.99120000000005</v>
      </c>
      <c r="C749" s="37">
        <f t="shared" si="33"/>
        <v>3.3223562682231237E-3</v>
      </c>
      <c r="D749" s="55">
        <v>6.7480899999999996E-4</v>
      </c>
      <c r="E749" s="37">
        <f t="shared" si="34"/>
        <v>3.5954297309744567E-8</v>
      </c>
      <c r="F749" s="37">
        <f t="shared" si="35"/>
        <v>-17.1410172241862</v>
      </c>
    </row>
    <row r="750" spans="1:6" x14ac:dyDescent="0.3">
      <c r="A750" s="53">
        <v>2776</v>
      </c>
      <c r="B750" s="54">
        <f>273.16+'[1]Measured values'!H1392</f>
        <v>300.99280000000005</v>
      </c>
      <c r="C750" s="37">
        <f t="shared" si="33"/>
        <v>3.3223386074351276E-3</v>
      </c>
      <c r="D750" s="55">
        <v>6.6536600000000003E-4</v>
      </c>
      <c r="E750" s="37">
        <f t="shared" si="34"/>
        <v>3.5614608709685032E-8</v>
      </c>
      <c r="F750" s="37">
        <f t="shared" si="35"/>
        <v>-17.150509926248215</v>
      </c>
    </row>
    <row r="751" spans="1:6" x14ac:dyDescent="0.3">
      <c r="A751" s="53">
        <v>2778</v>
      </c>
      <c r="B751" s="54">
        <f>273.16+'[1]Measured values'!H1393</f>
        <v>300.99380000000002</v>
      </c>
      <c r="C751" s="37">
        <f t="shared" si="33"/>
        <v>3.322327569537977E-3</v>
      </c>
      <c r="D751" s="55">
        <v>6.6558999999999998E-4</v>
      </c>
      <c r="E751" s="37">
        <f t="shared" si="34"/>
        <v>3.5729551090101418E-8</v>
      </c>
      <c r="F751" s="37">
        <f t="shared" si="35"/>
        <v>-17.147287728939041</v>
      </c>
    </row>
    <row r="752" spans="1:6" x14ac:dyDescent="0.3">
      <c r="A752" s="53">
        <v>2780</v>
      </c>
      <c r="B752" s="54">
        <f>273.16+'[1]Measured values'!H1394</f>
        <v>300.99530000000004</v>
      </c>
      <c r="C752" s="37">
        <f t="shared" si="33"/>
        <v>3.3223110128297682E-3</v>
      </c>
      <c r="D752" s="55">
        <v>6.5912000000000002E-4</v>
      </c>
      <c r="E752" s="37">
        <f t="shared" si="34"/>
        <v>3.5536271580835087E-8</v>
      </c>
      <c r="F752" s="37">
        <f t="shared" si="35"/>
        <v>-17.152711927409229</v>
      </c>
    </row>
    <row r="753" spans="1:6" x14ac:dyDescent="0.3">
      <c r="A753" s="53">
        <v>2782</v>
      </c>
      <c r="B753" s="54">
        <f>273.16+'[1]Measured values'!H1395</f>
        <v>300.99690000000004</v>
      </c>
      <c r="C753" s="37">
        <f t="shared" si="33"/>
        <v>3.3222933525228994E-3</v>
      </c>
      <c r="D753" s="55">
        <v>6.5427699999999998E-4</v>
      </c>
      <c r="E753" s="37">
        <f t="shared" si="34"/>
        <v>3.5439734768444052E-8</v>
      </c>
      <c r="F753" s="37">
        <f t="shared" si="35"/>
        <v>-17.155432195197918</v>
      </c>
    </row>
    <row r="754" spans="1:6" x14ac:dyDescent="0.3">
      <c r="A754" s="53">
        <v>2784</v>
      </c>
      <c r="B754" s="54">
        <f>273.16+'[1]Measured values'!H1396</f>
        <v>300.99770000000001</v>
      </c>
      <c r="C754" s="37">
        <f t="shared" si="33"/>
        <v>3.3222845224398722E-3</v>
      </c>
      <c r="D754" s="55">
        <v>6.5337900000000005E-4</v>
      </c>
      <c r="E754" s="37">
        <f t="shared" si="34"/>
        <v>3.5473842774876784E-8</v>
      </c>
      <c r="F754" s="37">
        <f t="shared" si="35"/>
        <v>-17.154470235295609</v>
      </c>
    </row>
    <row r="755" spans="1:6" x14ac:dyDescent="0.3">
      <c r="A755" s="53">
        <v>2786</v>
      </c>
      <c r="B755" s="54">
        <f>273.16+'[1]Measured values'!H1397</f>
        <v>300.9991</v>
      </c>
      <c r="C755" s="37">
        <f t="shared" si="33"/>
        <v>3.3222690699075178E-3</v>
      </c>
      <c r="D755" s="55">
        <v>6.5248200000000002E-4</v>
      </c>
      <c r="E755" s="37">
        <f t="shared" si="34"/>
        <v>3.5570687773086856E-8</v>
      </c>
      <c r="F755" s="37">
        <f t="shared" si="35"/>
        <v>-17.151743915410066</v>
      </c>
    </row>
    <row r="756" spans="1:6" x14ac:dyDescent="0.3">
      <c r="A756" s="53">
        <v>2788</v>
      </c>
      <c r="B756" s="54">
        <f>273.16+'[1]Measured values'!H1398</f>
        <v>301.0009</v>
      </c>
      <c r="C756" s="37">
        <f t="shared" si="33"/>
        <v>3.322249202577135E-3</v>
      </c>
      <c r="D756" s="55">
        <v>6.4973299999999999E-4</v>
      </c>
      <c r="E756" s="37">
        <f t="shared" si="34"/>
        <v>3.5608923658638304E-8</v>
      </c>
      <c r="F756" s="37">
        <f t="shared" si="35"/>
        <v>-17.15066956593105</v>
      </c>
    </row>
    <row r="757" spans="1:6" x14ac:dyDescent="0.3">
      <c r="A757" s="53">
        <v>2790</v>
      </c>
      <c r="B757" s="54">
        <f>273.16+'[1]Measured values'!H1399</f>
        <v>301.00170000000003</v>
      </c>
      <c r="C757" s="37">
        <f t="shared" si="33"/>
        <v>3.3222403727287916E-3</v>
      </c>
      <c r="D757" s="55">
        <v>6.5098599999999999E-4</v>
      </c>
      <c r="E757" s="37">
        <f t="shared" si="34"/>
        <v>3.5762000008277027E-8</v>
      </c>
      <c r="F757" s="37">
        <f t="shared" si="35"/>
        <v>-17.146379959561951</v>
      </c>
    </row>
    <row r="758" spans="1:6" x14ac:dyDescent="0.3">
      <c r="A758" s="53">
        <v>2792</v>
      </c>
      <c r="B758" s="54">
        <f>273.16+'[1]Measured values'!H1400</f>
        <v>301.00350000000003</v>
      </c>
      <c r="C758" s="37">
        <f t="shared" si="33"/>
        <v>3.3222205057416273E-3</v>
      </c>
      <c r="D758" s="55">
        <v>6.4771399999999997E-4</v>
      </c>
      <c r="E758" s="37">
        <f t="shared" si="34"/>
        <v>3.5772669182880888E-8</v>
      </c>
      <c r="F758" s="37">
        <f t="shared" si="35"/>
        <v>-17.146081665747118</v>
      </c>
    </row>
    <row r="759" spans="1:6" x14ac:dyDescent="0.3">
      <c r="A759" s="53">
        <v>2794</v>
      </c>
      <c r="B759" s="54">
        <f>273.16+'[1]Measured values'!H1401</f>
        <v>301.00450000000001</v>
      </c>
      <c r="C759" s="37">
        <f t="shared" si="33"/>
        <v>3.3222094686292066E-3</v>
      </c>
      <c r="D759" s="55">
        <v>6.4836799999999997E-4</v>
      </c>
      <c r="E759" s="37">
        <f t="shared" si="34"/>
        <v>3.5915566777571768E-8</v>
      </c>
      <c r="F759" s="37">
        <f t="shared" si="35"/>
        <v>-17.142095020461838</v>
      </c>
    </row>
    <row r="760" spans="1:6" x14ac:dyDescent="0.3">
      <c r="A760" s="53">
        <v>2796</v>
      </c>
      <c r="B760" s="54">
        <f>273.16+'[1]Measured values'!H1402</f>
        <v>301.00570000000005</v>
      </c>
      <c r="C760" s="37">
        <f t="shared" si="33"/>
        <v>3.3221962241911027E-3</v>
      </c>
      <c r="D760" s="55">
        <v>6.51248E-4</v>
      </c>
      <c r="E760" s="37">
        <f t="shared" si="34"/>
        <v>3.6204650363857991E-8</v>
      </c>
      <c r="F760" s="37">
        <f t="shared" si="35"/>
        <v>-17.134078263275363</v>
      </c>
    </row>
    <row r="761" spans="1:6" x14ac:dyDescent="0.3">
      <c r="A761" s="53">
        <v>2798</v>
      </c>
      <c r="B761" s="54">
        <f>273.16+'[1]Measured values'!H1403</f>
        <v>301.00690000000003</v>
      </c>
      <c r="C761" s="37">
        <f t="shared" si="33"/>
        <v>3.3221829798586009E-3</v>
      </c>
      <c r="D761" s="55">
        <v>6.5212699999999996E-4</v>
      </c>
      <c r="E761" s="37">
        <f t="shared" si="34"/>
        <v>3.6384175337376905E-8</v>
      </c>
      <c r="F761" s="37">
        <f t="shared" si="35"/>
        <v>-17.129131900310718</v>
      </c>
    </row>
    <row r="762" spans="1:6" x14ac:dyDescent="0.3">
      <c r="A762" s="53">
        <v>2800</v>
      </c>
      <c r="B762" s="54">
        <f>273.16+'[1]Measured values'!H1404</f>
        <v>301.00830000000002</v>
      </c>
      <c r="C762" s="37">
        <f t="shared" si="33"/>
        <v>3.3221675282708151E-3</v>
      </c>
      <c r="D762" s="55">
        <v>6.5360400000000001E-4</v>
      </c>
      <c r="E762" s="37">
        <f t="shared" si="34"/>
        <v>3.6620559992069779E-8</v>
      </c>
      <c r="F762" s="37">
        <f t="shared" si="35"/>
        <v>-17.122656005843464</v>
      </c>
    </row>
    <row r="763" spans="1:6" x14ac:dyDescent="0.3">
      <c r="A763" s="53">
        <v>2802</v>
      </c>
      <c r="B763" s="54">
        <f>273.16+'[1]Measured values'!H1405</f>
        <v>301.0095</v>
      </c>
      <c r="C763" s="37">
        <f t="shared" si="33"/>
        <v>3.3221542841671112E-3</v>
      </c>
      <c r="D763" s="55">
        <v>6.5332300000000003E-4</v>
      </c>
      <c r="E763" s="37">
        <f t="shared" si="34"/>
        <v>3.673777840518186E-8</v>
      </c>
      <c r="F763" s="37">
        <f t="shared" si="35"/>
        <v>-17.119460227001255</v>
      </c>
    </row>
    <row r="764" spans="1:6" x14ac:dyDescent="0.3">
      <c r="A764" s="53">
        <v>2804</v>
      </c>
      <c r="B764" s="54">
        <f>273.16+'[1]Measured values'!H1406</f>
        <v>301.01060000000001</v>
      </c>
      <c r="C764" s="37">
        <f t="shared" si="33"/>
        <v>3.3221421438314794E-3</v>
      </c>
      <c r="D764" s="55">
        <v>6.5349199999999998E-4</v>
      </c>
      <c r="E764" s="37">
        <f t="shared" si="34"/>
        <v>3.6870046684830022E-8</v>
      </c>
      <c r="F764" s="37">
        <f t="shared" si="35"/>
        <v>-17.115866358500181</v>
      </c>
    </row>
    <row r="765" spans="1:6" x14ac:dyDescent="0.3">
      <c r="A765" s="53">
        <v>2806</v>
      </c>
      <c r="B765" s="54">
        <f>273.16+'[1]Measured values'!H1407</f>
        <v>301.01220000000001</v>
      </c>
      <c r="C765" s="37">
        <f t="shared" si="33"/>
        <v>3.3221244853198642E-3</v>
      </c>
      <c r="D765" s="55">
        <v>6.4750799999999998E-4</v>
      </c>
      <c r="E765" s="37">
        <f t="shared" si="34"/>
        <v>3.6710818689070572E-8</v>
      </c>
      <c r="F765" s="37">
        <f t="shared" si="35"/>
        <v>-17.120194338158953</v>
      </c>
    </row>
    <row r="766" spans="1:6" x14ac:dyDescent="0.3">
      <c r="A766" s="53">
        <v>2808</v>
      </c>
      <c r="B766" s="54">
        <f>273.16+'[1]Measured values'!H1408</f>
        <v>301.01300000000003</v>
      </c>
      <c r="C766" s="37">
        <f t="shared" si="33"/>
        <v>3.3221156561344524E-3</v>
      </c>
      <c r="D766" s="55">
        <v>6.4814400000000002E-4</v>
      </c>
      <c r="E766" s="37">
        <f t="shared" si="34"/>
        <v>3.6836814719127612E-8</v>
      </c>
      <c r="F766" s="37">
        <f t="shared" si="35"/>
        <v>-17.116768091861804</v>
      </c>
    </row>
    <row r="767" spans="1:6" x14ac:dyDescent="0.3">
      <c r="A767" s="53">
        <v>2810</v>
      </c>
      <c r="B767" s="54">
        <f>273.16+'[1]Measured values'!H1409</f>
        <v>301.01440000000002</v>
      </c>
      <c r="C767" s="37">
        <f t="shared" si="33"/>
        <v>3.3221002051729083E-3</v>
      </c>
      <c r="D767" s="55">
        <v>6.4122500000000004E-4</v>
      </c>
      <c r="E767" s="37">
        <f t="shared" si="34"/>
        <v>3.6600341000865207E-8</v>
      </c>
      <c r="F767" s="37">
        <f t="shared" si="35"/>
        <v>-17.123208279618964</v>
      </c>
    </row>
    <row r="768" spans="1:6" x14ac:dyDescent="0.3">
      <c r="A768" s="53">
        <v>2812</v>
      </c>
      <c r="B768" s="54">
        <f>273.16+'[1]Measured values'!H1410</f>
        <v>301.01600000000002</v>
      </c>
      <c r="C768" s="37">
        <f t="shared" si="33"/>
        <v>3.3220825471071305E-3</v>
      </c>
      <c r="D768" s="55">
        <v>6.3873800000000002E-4</v>
      </c>
      <c r="E768" s="37">
        <f t="shared" si="34"/>
        <v>3.663850118196841E-8</v>
      </c>
      <c r="F768" s="37">
        <f t="shared" si="35"/>
        <v>-17.122166204582847</v>
      </c>
    </row>
    <row r="769" spans="1:6" x14ac:dyDescent="0.3">
      <c r="A769" s="53">
        <v>2814</v>
      </c>
      <c r="B769" s="54">
        <f>273.16+'[1]Measured values'!H1411</f>
        <v>301.01740000000001</v>
      </c>
      <c r="C769" s="37">
        <f t="shared" si="33"/>
        <v>3.3220670964535606E-3</v>
      </c>
      <c r="D769" s="55">
        <v>6.37242E-4</v>
      </c>
      <c r="E769" s="37">
        <f t="shared" si="34"/>
        <v>3.67113832419458E-8</v>
      </c>
      <c r="F769" s="37">
        <f t="shared" si="35"/>
        <v>-17.120178959898414</v>
      </c>
    </row>
    <row r="770" spans="1:6" x14ac:dyDescent="0.3">
      <c r="A770" s="53">
        <v>2816</v>
      </c>
      <c r="B770" s="54">
        <f>273.16+'[1]Measured values'!H1412</f>
        <v>301.01820000000004</v>
      </c>
      <c r="C770" s="37">
        <f t="shared" si="33"/>
        <v>3.3220582675731894E-3</v>
      </c>
      <c r="D770" s="55">
        <v>6.3761600000000003E-4</v>
      </c>
      <c r="E770" s="37">
        <f t="shared" si="34"/>
        <v>3.6824284997114352E-8</v>
      </c>
      <c r="F770" s="37">
        <f t="shared" si="35"/>
        <v>-17.117108291022078</v>
      </c>
    </row>
    <row r="771" spans="1:6" x14ac:dyDescent="0.3">
      <c r="A771" s="53">
        <v>2818</v>
      </c>
      <c r="B771" s="54">
        <f>273.16+'[1]Measured values'!H1413</f>
        <v>301.01940000000002</v>
      </c>
      <c r="C771" s="37">
        <f t="shared" si="33"/>
        <v>3.3220450243406237E-3</v>
      </c>
      <c r="D771" s="55">
        <v>6.3666199999999997E-4</v>
      </c>
      <c r="E771" s="37">
        <f t="shared" si="34"/>
        <v>3.6906870647336803E-8</v>
      </c>
      <c r="F771" s="37">
        <f t="shared" si="35"/>
        <v>-17.114868106827537</v>
      </c>
    </row>
    <row r="772" spans="1:6" x14ac:dyDescent="0.3">
      <c r="A772" s="53">
        <v>2820</v>
      </c>
      <c r="B772" s="54">
        <f>273.16+'[1]Measured values'!H1414</f>
        <v>301.0206</v>
      </c>
      <c r="C772" s="37">
        <f t="shared" si="33"/>
        <v>3.3220317812136446E-3</v>
      </c>
      <c r="D772" s="55">
        <v>6.3035999999999995E-4</v>
      </c>
      <c r="E772" s="37">
        <f t="shared" si="34"/>
        <v>3.6678891472012268E-8</v>
      </c>
      <c r="F772" s="37">
        <f t="shared" si="35"/>
        <v>-17.121064411606643</v>
      </c>
    </row>
    <row r="773" spans="1:6" x14ac:dyDescent="0.3">
      <c r="A773" s="53">
        <v>2822</v>
      </c>
      <c r="B773" s="54">
        <f>273.16+'[1]Measured values'!H1415</f>
        <v>301.02180000000004</v>
      </c>
      <c r="C773" s="37">
        <f t="shared" si="33"/>
        <v>3.3220185381922502E-3</v>
      </c>
      <c r="D773" s="55">
        <v>6.2450699999999995E-4</v>
      </c>
      <c r="E773" s="37">
        <f t="shared" si="34"/>
        <v>3.6475416295269916E-8</v>
      </c>
      <c r="F773" s="37">
        <f t="shared" si="35"/>
        <v>-17.126627329435593</v>
      </c>
    </row>
    <row r="774" spans="1:6" x14ac:dyDescent="0.3">
      <c r="A774" s="53">
        <v>2824</v>
      </c>
      <c r="B774" s="54">
        <f>273.16+'[1]Measured values'!H1416</f>
        <v>301.02300000000002</v>
      </c>
      <c r="C774" s="37">
        <f t="shared" si="33"/>
        <v>3.3220052952764403E-3</v>
      </c>
      <c r="D774" s="55">
        <v>6.2433900000000001E-4</v>
      </c>
      <c r="E774" s="37">
        <f t="shared" si="34"/>
        <v>3.6603699324148724E-8</v>
      </c>
      <c r="F774" s="37">
        <f t="shared" si="35"/>
        <v>-17.123116527216474</v>
      </c>
    </row>
    <row r="775" spans="1:6" x14ac:dyDescent="0.3">
      <c r="A775" s="53">
        <v>2826</v>
      </c>
      <c r="B775" s="54">
        <f>273.16+'[1]Measured values'!H1417</f>
        <v>301.02420000000001</v>
      </c>
      <c r="C775" s="37">
        <f t="shared" si="33"/>
        <v>3.3219920524662134E-3</v>
      </c>
      <c r="D775" s="55">
        <v>6.1901000000000002E-4</v>
      </c>
      <c r="E775" s="37">
        <f t="shared" si="34"/>
        <v>3.6429228308108143E-8</v>
      </c>
      <c r="F775" s="37">
        <f t="shared" si="35"/>
        <v>-17.127894409018591</v>
      </c>
    </row>
    <row r="776" spans="1:6" x14ac:dyDescent="0.3">
      <c r="A776" s="53">
        <v>2828</v>
      </c>
      <c r="B776" s="54">
        <f>273.16+'[1]Measured values'!H1418</f>
        <v>301.02560000000005</v>
      </c>
      <c r="C776" s="37">
        <f t="shared" si="33"/>
        <v>3.3219766026543916E-3</v>
      </c>
      <c r="D776" s="55">
        <v>6.1951499999999995E-4</v>
      </c>
      <c r="E776" s="37">
        <f t="shared" si="34"/>
        <v>3.662136141671108E-8</v>
      </c>
      <c r="F776" s="37">
        <f t="shared" si="35"/>
        <v>-17.122634121528417</v>
      </c>
    </row>
    <row r="777" spans="1:6" x14ac:dyDescent="0.3">
      <c r="A777" s="53">
        <v>2830</v>
      </c>
      <c r="B777" s="54">
        <f>273.16+'[1]Measured values'!H1419</f>
        <v>301.02690000000001</v>
      </c>
      <c r="C777" s="37">
        <f t="shared" ref="C777:C840" si="36">1/B777</f>
        <v>3.3219622565292335E-3</v>
      </c>
      <c r="D777" s="55">
        <v>6.1960800000000001E-4</v>
      </c>
      <c r="E777" s="37">
        <f t="shared" ref="E777:E840" si="37">(D777*($B$3-$B$4))/(($B$2*($B$3-B777)*($B$3-$B$4))+($B$1*($B$3-B777)*($B$4-B777)))</f>
        <v>3.6778994777026931E-8</v>
      </c>
      <c r="F777" s="37">
        <f t="shared" ref="F777:F840" si="38">LN(E777)</f>
        <v>-17.118338948839025</v>
      </c>
    </row>
    <row r="778" spans="1:6" x14ac:dyDescent="0.3">
      <c r="A778" s="53">
        <v>2832</v>
      </c>
      <c r="B778" s="54">
        <f>273.16+'[1]Measured values'!H1420</f>
        <v>301.0283</v>
      </c>
      <c r="C778" s="37">
        <f t="shared" si="36"/>
        <v>3.3219468069945585E-3</v>
      </c>
      <c r="D778" s="55">
        <v>6.1891599999999995E-4</v>
      </c>
      <c r="E778" s="37">
        <f t="shared" si="37"/>
        <v>3.6902991949522237E-8</v>
      </c>
      <c r="F778" s="37">
        <f t="shared" si="38"/>
        <v>-17.114973206544072</v>
      </c>
    </row>
    <row r="779" spans="1:6" x14ac:dyDescent="0.3">
      <c r="A779" s="53">
        <v>2834</v>
      </c>
      <c r="B779" s="54">
        <f>273.16+'[1]Measured values'!H1421</f>
        <v>301.02930000000003</v>
      </c>
      <c r="C779" s="37">
        <f t="shared" si="36"/>
        <v>3.3219357717006281E-3</v>
      </c>
      <c r="D779" s="55">
        <v>6.1938399999999995E-4</v>
      </c>
      <c r="E779" s="37">
        <f t="shared" si="37"/>
        <v>3.7049806644725297E-8</v>
      </c>
      <c r="F779" s="37">
        <f t="shared" si="38"/>
        <v>-17.111002703983782</v>
      </c>
    </row>
    <row r="780" spans="1:6" x14ac:dyDescent="0.3">
      <c r="A780" s="53">
        <v>2836</v>
      </c>
      <c r="B780" s="54">
        <f>273.16+'[1]Measured values'!H1422</f>
        <v>301.03070000000002</v>
      </c>
      <c r="C780" s="37">
        <f t="shared" si="36"/>
        <v>3.3219203224122986E-3</v>
      </c>
      <c r="D780" s="55">
        <v>6.1912200000000005E-4</v>
      </c>
      <c r="E780" s="37">
        <f t="shared" si="37"/>
        <v>3.7201829466992094E-8</v>
      </c>
      <c r="F780" s="37">
        <f t="shared" si="38"/>
        <v>-17.106907897656352</v>
      </c>
    </row>
    <row r="781" spans="1:6" x14ac:dyDescent="0.3">
      <c r="A781" s="53">
        <v>2838</v>
      </c>
      <c r="B781" s="54">
        <f>273.16+'[1]Measured values'!H1423</f>
        <v>301.03190000000001</v>
      </c>
      <c r="C781" s="37">
        <f t="shared" si="36"/>
        <v>3.321907080279532E-3</v>
      </c>
      <c r="D781" s="55">
        <v>6.2031900000000004E-4</v>
      </c>
      <c r="E781" s="37">
        <f t="shared" si="37"/>
        <v>3.7418986591468199E-8</v>
      </c>
      <c r="F781" s="37">
        <f t="shared" si="38"/>
        <v>-17.101087598469643</v>
      </c>
    </row>
    <row r="782" spans="1:6" x14ac:dyDescent="0.3">
      <c r="A782" s="53">
        <v>2840</v>
      </c>
      <c r="B782" s="54">
        <f>273.16+'[1]Measured values'!H1424</f>
        <v>301.03310000000005</v>
      </c>
      <c r="C782" s="37">
        <f t="shared" si="36"/>
        <v>3.321893838252338E-3</v>
      </c>
      <c r="D782" s="55">
        <v>6.1857999999999998E-4</v>
      </c>
      <c r="E782" s="37">
        <f t="shared" si="37"/>
        <v>3.7460043485275919E-8</v>
      </c>
      <c r="F782" s="37">
        <f t="shared" si="38"/>
        <v>-17.09999097908555</v>
      </c>
    </row>
    <row r="783" spans="1:6" x14ac:dyDescent="0.3">
      <c r="A783" s="53">
        <v>2842</v>
      </c>
      <c r="B783" s="54">
        <f>273.16+'[1]Measured values'!H1425</f>
        <v>301.03410000000002</v>
      </c>
      <c r="C783" s="37">
        <f t="shared" si="36"/>
        <v>3.3218828033103223E-3</v>
      </c>
      <c r="D783" s="55">
        <v>6.2035599999999997E-4</v>
      </c>
      <c r="E783" s="37">
        <f t="shared" si="37"/>
        <v>3.7690452145576668E-8</v>
      </c>
      <c r="F783" s="37">
        <f t="shared" si="38"/>
        <v>-17.093859033305876</v>
      </c>
    </row>
    <row r="784" spans="1:6" x14ac:dyDescent="0.3">
      <c r="A784" s="53">
        <v>2844</v>
      </c>
      <c r="B784" s="54">
        <f>273.16+'[1]Measured values'!H1426</f>
        <v>301.03550000000001</v>
      </c>
      <c r="C784" s="37">
        <f t="shared" si="36"/>
        <v>3.3218673545146668E-3</v>
      </c>
      <c r="D784" s="55">
        <v>6.1508299999999999E-4</v>
      </c>
      <c r="E784" s="37">
        <f t="shared" si="37"/>
        <v>3.7541967439418226E-8</v>
      </c>
      <c r="F784" s="37">
        <f t="shared" si="38"/>
        <v>-17.097806398013297</v>
      </c>
    </row>
    <row r="785" spans="1:6" x14ac:dyDescent="0.3">
      <c r="A785" s="53">
        <v>2846</v>
      </c>
      <c r="B785" s="54">
        <f>273.16+'[1]Measured values'!H1427</f>
        <v>301.03650000000005</v>
      </c>
      <c r="C785" s="37">
        <f t="shared" si="36"/>
        <v>3.3218563197486015E-3</v>
      </c>
      <c r="D785" s="55">
        <v>6.1330599999999999E-4</v>
      </c>
      <c r="E785" s="37">
        <f t="shared" si="37"/>
        <v>3.7556893769571697E-8</v>
      </c>
      <c r="F785" s="37">
        <f t="shared" si="38"/>
        <v>-17.09740888651686</v>
      </c>
    </row>
    <row r="786" spans="1:6" x14ac:dyDescent="0.3">
      <c r="A786" s="53">
        <v>2848</v>
      </c>
      <c r="B786" s="54">
        <f>273.16+'[1]Measured values'!H1428</f>
        <v>301.03770000000003</v>
      </c>
      <c r="C786" s="37">
        <f t="shared" si="36"/>
        <v>3.3218430781260947E-3</v>
      </c>
      <c r="D786" s="55">
        <v>6.1332499999999996E-4</v>
      </c>
      <c r="E786" s="37">
        <f t="shared" si="37"/>
        <v>3.770720336579406E-8</v>
      </c>
      <c r="F786" s="37">
        <f t="shared" si="38"/>
        <v>-17.093414690033413</v>
      </c>
    </row>
    <row r="787" spans="1:6" x14ac:dyDescent="0.3">
      <c r="A787" s="53">
        <v>2850</v>
      </c>
      <c r="B787" s="54">
        <f>273.16+'[1]Measured values'!H1429</f>
        <v>301.03910000000002</v>
      </c>
      <c r="C787" s="37">
        <f t="shared" si="36"/>
        <v>3.3218276296999292E-3</v>
      </c>
      <c r="D787" s="55">
        <v>6.1564400000000004E-4</v>
      </c>
      <c r="E787" s="37">
        <f t="shared" si="37"/>
        <v>3.8025946319813259E-8</v>
      </c>
      <c r="F787" s="37">
        <f t="shared" si="38"/>
        <v>-17.084997112330626</v>
      </c>
    </row>
    <row r="788" spans="1:6" x14ac:dyDescent="0.3">
      <c r="A788" s="53">
        <v>2852</v>
      </c>
      <c r="B788" s="54">
        <f>273.16+'[1]Measured values'!H1430</f>
        <v>301.03990000000005</v>
      </c>
      <c r="C788" s="37">
        <f t="shared" si="36"/>
        <v>3.3218188020923468E-3</v>
      </c>
      <c r="D788" s="55">
        <v>6.1556899999999995E-4</v>
      </c>
      <c r="E788" s="37">
        <f t="shared" si="37"/>
        <v>3.8122708586594717E-8</v>
      </c>
      <c r="F788" s="37">
        <f t="shared" si="38"/>
        <v>-17.082455706471769</v>
      </c>
    </row>
    <row r="789" spans="1:6" x14ac:dyDescent="0.3">
      <c r="A789" s="53">
        <v>2854</v>
      </c>
      <c r="B789" s="54">
        <f>273.16+'[1]Measured values'!H1431</f>
        <v>301.04090000000002</v>
      </c>
      <c r="C789" s="37">
        <f t="shared" si="36"/>
        <v>3.3218077676488477E-3</v>
      </c>
      <c r="D789" s="55">
        <v>6.1115599999999996E-4</v>
      </c>
      <c r="E789" s="37">
        <f t="shared" si="37"/>
        <v>3.7975999833840255E-8</v>
      </c>
      <c r="F789" s="37">
        <f t="shared" si="38"/>
        <v>-17.086311460072782</v>
      </c>
    </row>
    <row r="790" spans="1:6" x14ac:dyDescent="0.3">
      <c r="A790" s="53">
        <v>2856</v>
      </c>
      <c r="B790" s="54">
        <f>273.16+'[1]Measured values'!H1432</f>
        <v>301.04220000000004</v>
      </c>
      <c r="C790" s="37">
        <f t="shared" si="36"/>
        <v>3.3217934229818938E-3</v>
      </c>
      <c r="D790" s="55">
        <v>6.0490999999999995E-4</v>
      </c>
      <c r="E790" s="37">
        <f t="shared" si="37"/>
        <v>3.7752031827666875E-8</v>
      </c>
      <c r="F790" s="37">
        <f t="shared" si="38"/>
        <v>-17.092226539450344</v>
      </c>
    </row>
    <row r="791" spans="1:6" x14ac:dyDescent="0.3">
      <c r="A791" s="53">
        <v>2858</v>
      </c>
      <c r="B791" s="54">
        <f>273.16+'[1]Measured values'!H1433</f>
        <v>301.04340000000002</v>
      </c>
      <c r="C791" s="37">
        <f t="shared" si="36"/>
        <v>3.321780181860821E-3</v>
      </c>
      <c r="D791" s="55">
        <v>5.9860899999999995E-4</v>
      </c>
      <c r="E791" s="37">
        <f t="shared" si="37"/>
        <v>3.7509995360760641E-8</v>
      </c>
      <c r="F791" s="37">
        <f t="shared" si="38"/>
        <v>-17.098658396532691</v>
      </c>
    </row>
    <row r="792" spans="1:6" x14ac:dyDescent="0.3">
      <c r="A792" s="53">
        <v>2860</v>
      </c>
      <c r="B792" s="54">
        <f>273.16+'[1]Measured values'!H1434</f>
        <v>301.04480000000001</v>
      </c>
      <c r="C792" s="37">
        <f t="shared" si="36"/>
        <v>3.3217647340196541E-3</v>
      </c>
      <c r="D792" s="55">
        <v>5.9283000000000003E-4</v>
      </c>
      <c r="E792" s="37">
        <f t="shared" si="37"/>
        <v>3.7324113303842454E-8</v>
      </c>
      <c r="F792" s="37">
        <f t="shared" si="38"/>
        <v>-17.103626249895971</v>
      </c>
    </row>
    <row r="793" spans="1:6" x14ac:dyDescent="0.3">
      <c r="A793" s="53">
        <v>2862</v>
      </c>
      <c r="B793" s="54">
        <f>273.16+'[1]Measured values'!H1435</f>
        <v>301.04600000000005</v>
      </c>
      <c r="C793" s="37">
        <f t="shared" si="36"/>
        <v>3.3217514931272955E-3</v>
      </c>
      <c r="D793" s="55">
        <v>5.8899699999999996E-4</v>
      </c>
      <c r="E793" s="37">
        <f t="shared" si="37"/>
        <v>3.7234205122044468E-8</v>
      </c>
      <c r="F793" s="37">
        <f t="shared" si="38"/>
        <v>-17.106038005613534</v>
      </c>
    </row>
    <row r="794" spans="1:6" x14ac:dyDescent="0.3">
      <c r="A794" s="53">
        <v>2864</v>
      </c>
      <c r="B794" s="54">
        <f>273.16+'[1]Measured values'!H1436</f>
        <v>301.04680000000002</v>
      </c>
      <c r="C794" s="37">
        <f t="shared" si="36"/>
        <v>3.3217426659243677E-3</v>
      </c>
      <c r="D794" s="55">
        <v>5.8744500000000002E-4</v>
      </c>
      <c r="E794" s="37">
        <f t="shared" si="37"/>
        <v>3.7237457203877927E-8</v>
      </c>
      <c r="F794" s="37">
        <f t="shared" si="38"/>
        <v>-17.105950668182516</v>
      </c>
    </row>
    <row r="795" spans="1:6" x14ac:dyDescent="0.3">
      <c r="A795" s="53">
        <v>2866</v>
      </c>
      <c r="B795" s="54">
        <f>273.16+'[1]Measured values'!H1437</f>
        <v>301.04820000000001</v>
      </c>
      <c r="C795" s="37">
        <f t="shared" si="36"/>
        <v>3.3217272184321313E-3</v>
      </c>
      <c r="D795" s="55">
        <v>5.8243399999999995E-4</v>
      </c>
      <c r="E795" s="37">
        <f t="shared" si="37"/>
        <v>3.709701515885999E-8</v>
      </c>
      <c r="F795" s="37">
        <f t="shared" si="38"/>
        <v>-17.109729324508699</v>
      </c>
    </row>
    <row r="796" spans="1:6" x14ac:dyDescent="0.3">
      <c r="A796" s="53">
        <v>2868</v>
      </c>
      <c r="B796" s="54">
        <f>273.16+'[1]Measured values'!H1438</f>
        <v>301.04940000000005</v>
      </c>
      <c r="C796" s="37">
        <f t="shared" si="36"/>
        <v>3.3217139778388524E-3</v>
      </c>
      <c r="D796" s="55">
        <v>5.8211600000000004E-4</v>
      </c>
      <c r="E796" s="37">
        <f t="shared" si="37"/>
        <v>3.7229921237128165E-8</v>
      </c>
      <c r="F796" s="37">
        <f t="shared" si="38"/>
        <v>-17.106153064639415</v>
      </c>
    </row>
    <row r="797" spans="1:6" x14ac:dyDescent="0.3">
      <c r="A797" s="53">
        <v>2870</v>
      </c>
      <c r="B797" s="54">
        <f>273.16+'[1]Measured values'!H1439</f>
        <v>301.05080000000004</v>
      </c>
      <c r="C797" s="37">
        <f t="shared" si="36"/>
        <v>3.3216985306134374E-3</v>
      </c>
      <c r="D797" s="55">
        <v>5.80489E-4</v>
      </c>
      <c r="E797" s="37">
        <f t="shared" si="37"/>
        <v>3.7305654279359776E-8</v>
      </c>
      <c r="F797" s="37">
        <f t="shared" si="38"/>
        <v>-17.104120932526158</v>
      </c>
    </row>
    <row r="798" spans="1:6" x14ac:dyDescent="0.3">
      <c r="A798" s="53">
        <v>2872</v>
      </c>
      <c r="B798" s="54">
        <f>273.16+'[1]Measured values'!H1440</f>
        <v>301.05180000000001</v>
      </c>
      <c r="C798" s="37">
        <f t="shared" si="36"/>
        <v>3.3216874969689602E-3</v>
      </c>
      <c r="D798" s="55">
        <v>5.8333099999999998E-4</v>
      </c>
      <c r="E798" s="37">
        <f t="shared" si="37"/>
        <v>3.7618422661335236E-8</v>
      </c>
      <c r="F798" s="37">
        <f t="shared" si="38"/>
        <v>-17.095771942146712</v>
      </c>
    </row>
    <row r="799" spans="1:6" x14ac:dyDescent="0.3">
      <c r="A799" s="53">
        <v>2874</v>
      </c>
      <c r="B799" s="54">
        <f>273.16+'[1]Measured values'!H1441</f>
        <v>301.05280000000005</v>
      </c>
      <c r="C799" s="37">
        <f t="shared" si="36"/>
        <v>3.3216764633977824E-3</v>
      </c>
      <c r="D799" s="55">
        <v>5.8490199999999999E-4</v>
      </c>
      <c r="E799" s="37">
        <f t="shared" si="37"/>
        <v>3.7851118563303317E-8</v>
      </c>
      <c r="F799" s="37">
        <f t="shared" si="38"/>
        <v>-17.08960530496849</v>
      </c>
    </row>
    <row r="800" spans="1:6" x14ac:dyDescent="0.3">
      <c r="A800" s="53">
        <v>2876</v>
      </c>
      <c r="B800" s="54">
        <f>273.16+'[1]Measured values'!H1442</f>
        <v>301.05420000000004</v>
      </c>
      <c r="C800" s="37">
        <f t="shared" si="36"/>
        <v>3.321661016521277E-3</v>
      </c>
      <c r="D800" s="55">
        <v>5.8508900000000001E-4</v>
      </c>
      <c r="E800" s="37">
        <f t="shared" si="37"/>
        <v>3.8048761112490752E-8</v>
      </c>
      <c r="F800" s="37">
        <f t="shared" si="38"/>
        <v>-17.084397312630266</v>
      </c>
    </row>
    <row r="801" spans="1:6" x14ac:dyDescent="0.3">
      <c r="A801" s="53">
        <v>2878</v>
      </c>
      <c r="B801" s="54">
        <f>273.16+'[1]Measured values'!H1443</f>
        <v>301.05540000000002</v>
      </c>
      <c r="C801" s="37">
        <f t="shared" si="36"/>
        <v>3.3216477764557617E-3</v>
      </c>
      <c r="D801" s="55">
        <v>5.8591199999999996E-4</v>
      </c>
      <c r="E801" s="37">
        <f t="shared" si="37"/>
        <v>3.8262995264025667E-8</v>
      </c>
      <c r="F801" s="37">
        <f t="shared" si="38"/>
        <v>-17.078782588909565</v>
      </c>
    </row>
    <row r="802" spans="1:6" x14ac:dyDescent="0.3">
      <c r="A802" s="53">
        <v>2880</v>
      </c>
      <c r="B802" s="54">
        <f>273.16+'[1]Measured values'!H1444</f>
        <v>301.05600000000004</v>
      </c>
      <c r="C802" s="37">
        <f t="shared" si="36"/>
        <v>3.3216411564625844E-3</v>
      </c>
      <c r="D802" s="55">
        <v>5.8965199999999997E-4</v>
      </c>
      <c r="E802" s="37">
        <f t="shared" si="37"/>
        <v>3.8588618465084992E-8</v>
      </c>
      <c r="F802" s="37">
        <f t="shared" si="38"/>
        <v>-17.070308462372402</v>
      </c>
    </row>
    <row r="803" spans="1:6" x14ac:dyDescent="0.3">
      <c r="A803" s="53">
        <v>2882</v>
      </c>
      <c r="B803" s="54">
        <f>273.16+'[1]Measured values'!H1445</f>
        <v>301.05740000000003</v>
      </c>
      <c r="C803" s="37">
        <f t="shared" si="36"/>
        <v>3.3216257099144544E-3</v>
      </c>
      <c r="D803" s="55">
        <v>5.8613600000000001E-4</v>
      </c>
      <c r="E803" s="37">
        <f t="shared" si="37"/>
        <v>3.8548616648423295E-8</v>
      </c>
      <c r="F803" s="37">
        <f t="shared" si="38"/>
        <v>-17.071345622187341</v>
      </c>
    </row>
    <row r="804" spans="1:6" x14ac:dyDescent="0.3">
      <c r="A804" s="53">
        <v>2884</v>
      </c>
      <c r="B804" s="54">
        <f>273.16+'[1]Measured values'!H1446</f>
        <v>301.05870000000004</v>
      </c>
      <c r="C804" s="37">
        <f t="shared" si="36"/>
        <v>3.3216113668198257E-3</v>
      </c>
      <c r="D804" s="55">
        <v>5.8551899999999995E-4</v>
      </c>
      <c r="E804" s="37">
        <f t="shared" si="37"/>
        <v>3.8686062487550708E-8</v>
      </c>
      <c r="F804" s="37">
        <f t="shared" si="38"/>
        <v>-17.06778644421809</v>
      </c>
    </row>
    <row r="805" spans="1:6" x14ac:dyDescent="0.3">
      <c r="A805" s="53">
        <v>2886</v>
      </c>
      <c r="B805" s="54">
        <f>273.16+'[1]Measured values'!H1447</f>
        <v>301.05970000000002</v>
      </c>
      <c r="C805" s="37">
        <f t="shared" si="36"/>
        <v>3.3216003337544014E-3</v>
      </c>
      <c r="D805" s="55">
        <v>5.8826799999999997E-4</v>
      </c>
      <c r="E805" s="37">
        <f t="shared" si="37"/>
        <v>3.9006406435954242E-8</v>
      </c>
      <c r="F805" s="37">
        <f t="shared" si="38"/>
        <v>-17.059539936718636</v>
      </c>
    </row>
    <row r="806" spans="1:6" x14ac:dyDescent="0.3">
      <c r="A806" s="53">
        <v>2888</v>
      </c>
      <c r="B806" s="54">
        <f>273.16+'[1]Measured values'!H1448</f>
        <v>301.0607</v>
      </c>
      <c r="C806" s="37">
        <f t="shared" si="36"/>
        <v>3.3215893007622717E-3</v>
      </c>
      <c r="D806" s="55">
        <v>5.8583699999999997E-4</v>
      </c>
      <c r="E806" s="37">
        <f t="shared" si="37"/>
        <v>3.8984343241166817E-8</v>
      </c>
      <c r="F806" s="37">
        <f t="shared" si="38"/>
        <v>-17.060105726776236</v>
      </c>
    </row>
    <row r="807" spans="1:6" x14ac:dyDescent="0.3">
      <c r="A807" s="53">
        <v>2890</v>
      </c>
      <c r="B807" s="54">
        <f>273.16+'[1]Measured values'!H1449</f>
        <v>301.06210000000004</v>
      </c>
      <c r="C807" s="37">
        <f t="shared" si="36"/>
        <v>3.3215738546964226E-3</v>
      </c>
      <c r="D807" s="55">
        <v>5.8017099999999999E-4</v>
      </c>
      <c r="E807" s="37">
        <f t="shared" si="37"/>
        <v>3.88018645254826E-8</v>
      </c>
      <c r="F807" s="37">
        <f t="shared" si="38"/>
        <v>-17.064797536691298</v>
      </c>
    </row>
    <row r="808" spans="1:6" x14ac:dyDescent="0.3">
      <c r="A808" s="53">
        <v>2892</v>
      </c>
      <c r="B808" s="54">
        <f>273.16+'[1]Measured values'!H1450</f>
        <v>301.06330000000003</v>
      </c>
      <c r="C808" s="37">
        <f t="shared" si="36"/>
        <v>3.3215606153257468E-3</v>
      </c>
      <c r="D808" s="55">
        <v>5.7757200000000005E-4</v>
      </c>
      <c r="E808" s="37">
        <f t="shared" si="37"/>
        <v>3.8795624945803525E-8</v>
      </c>
      <c r="F808" s="37">
        <f t="shared" si="38"/>
        <v>-17.064958355803746</v>
      </c>
    </row>
    <row r="809" spans="1:6" x14ac:dyDescent="0.3">
      <c r="A809" s="53">
        <v>2894</v>
      </c>
      <c r="B809" s="54">
        <f>273.16+'[1]Measured values'!H1451</f>
        <v>301.0643</v>
      </c>
      <c r="C809" s="37">
        <f t="shared" si="36"/>
        <v>3.3215495825974716E-3</v>
      </c>
      <c r="D809" s="55">
        <v>5.7553300000000003E-4</v>
      </c>
      <c r="E809" s="37">
        <f t="shared" si="37"/>
        <v>3.8798933732556058E-8</v>
      </c>
      <c r="F809" s="37">
        <f t="shared" si="38"/>
        <v>-17.064873071814485</v>
      </c>
    </row>
    <row r="810" spans="1:6" x14ac:dyDescent="0.3">
      <c r="A810" s="53">
        <v>2896</v>
      </c>
      <c r="B810" s="54">
        <f>273.16+'[1]Measured values'!H1452</f>
        <v>301.0659</v>
      </c>
      <c r="C810" s="37">
        <f t="shared" si="36"/>
        <v>3.3215319303846764E-3</v>
      </c>
      <c r="D810" s="55">
        <v>5.74374E-4</v>
      </c>
      <c r="E810" s="37">
        <f t="shared" si="37"/>
        <v>3.8946903723077428E-8</v>
      </c>
      <c r="F810" s="37">
        <f t="shared" si="38"/>
        <v>-17.061066561420315</v>
      </c>
    </row>
    <row r="811" spans="1:6" x14ac:dyDescent="0.3">
      <c r="A811" s="53">
        <v>2898</v>
      </c>
      <c r="B811" s="54">
        <f>273.16+'[1]Measured values'!H1453</f>
        <v>301.06650000000002</v>
      </c>
      <c r="C811" s="37">
        <f t="shared" si="36"/>
        <v>3.3215253108532499E-3</v>
      </c>
      <c r="D811" s="55">
        <v>5.7867499999999996E-4</v>
      </c>
      <c r="E811" s="37">
        <f t="shared" si="37"/>
        <v>3.9324654635389059E-8</v>
      </c>
      <c r="F811" s="37">
        <f t="shared" si="38"/>
        <v>-17.051414170357504</v>
      </c>
    </row>
    <row r="812" spans="1:6" x14ac:dyDescent="0.3">
      <c r="A812" s="53">
        <v>2900</v>
      </c>
      <c r="B812" s="54">
        <f>273.16+'[1]Measured values'!H1454</f>
        <v>301.0677</v>
      </c>
      <c r="C812" s="37">
        <f t="shared" si="36"/>
        <v>3.3215120718695498E-3</v>
      </c>
      <c r="D812" s="55">
        <v>5.7302799999999995E-4</v>
      </c>
      <c r="E812" s="37">
        <f t="shared" si="37"/>
        <v>3.9112572835797548E-8</v>
      </c>
      <c r="F812" s="37">
        <f t="shared" si="38"/>
        <v>-17.056821865740361</v>
      </c>
    </row>
    <row r="813" spans="1:6" x14ac:dyDescent="0.3">
      <c r="A813" s="53">
        <v>2902</v>
      </c>
      <c r="B813" s="54">
        <f>273.16+'[1]Measured values'!H1455</f>
        <v>301.06890000000004</v>
      </c>
      <c r="C813" s="37">
        <f t="shared" si="36"/>
        <v>3.3214988329913846E-3</v>
      </c>
      <c r="D813" s="55">
        <v>5.7091499999999996E-4</v>
      </c>
      <c r="E813" s="37">
        <f t="shared" si="37"/>
        <v>3.9140896976517133E-8</v>
      </c>
      <c r="F813" s="37">
        <f t="shared" si="38"/>
        <v>-17.056097958109824</v>
      </c>
    </row>
    <row r="814" spans="1:6" x14ac:dyDescent="0.3">
      <c r="A814" s="53">
        <v>2904</v>
      </c>
      <c r="B814" s="54">
        <f>273.16+'[1]Measured values'!H1456</f>
        <v>301.06970000000001</v>
      </c>
      <c r="C814" s="37">
        <f t="shared" si="36"/>
        <v>3.321490007131239E-3</v>
      </c>
      <c r="D814" s="55">
        <v>5.7005399999999996E-4</v>
      </c>
      <c r="E814" s="37">
        <f t="shared" si="37"/>
        <v>3.9197577408871279E-8</v>
      </c>
      <c r="F814" s="37">
        <f t="shared" si="38"/>
        <v>-17.054650892853843</v>
      </c>
    </row>
    <row r="815" spans="1:6" x14ac:dyDescent="0.3">
      <c r="A815" s="53">
        <v>2906</v>
      </c>
      <c r="B815" s="54">
        <f>273.16+'[1]Measured values'!H1457</f>
        <v>301.07070000000004</v>
      </c>
      <c r="C815" s="37">
        <f t="shared" si="36"/>
        <v>3.3214789748720148E-3</v>
      </c>
      <c r="D815" s="55">
        <v>5.6844600000000001E-4</v>
      </c>
      <c r="E815" s="37">
        <f t="shared" si="37"/>
        <v>3.9232201776871843E-8</v>
      </c>
      <c r="F815" s="37">
        <f t="shared" si="38"/>
        <v>-17.053767953475219</v>
      </c>
    </row>
    <row r="816" spans="1:6" x14ac:dyDescent="0.3">
      <c r="A816" s="53">
        <v>2908</v>
      </c>
      <c r="B816" s="54">
        <f>273.16+'[1]Measured values'!H1458</f>
        <v>301.07170000000002</v>
      </c>
      <c r="C816" s="37">
        <f t="shared" si="36"/>
        <v>3.3214679426860775E-3</v>
      </c>
      <c r="D816" s="55">
        <v>5.64837E-4</v>
      </c>
      <c r="E816" s="37">
        <f t="shared" si="37"/>
        <v>3.9128466875097122E-8</v>
      </c>
      <c r="F816" s="37">
        <f t="shared" si="38"/>
        <v>-17.056415581785622</v>
      </c>
    </row>
    <row r="817" spans="1:6" x14ac:dyDescent="0.3">
      <c r="A817" s="53">
        <v>2910</v>
      </c>
      <c r="B817" s="54">
        <f>273.16+'[1]Measured values'!H1459</f>
        <v>301.07330000000002</v>
      </c>
      <c r="C817" s="37">
        <f t="shared" si="36"/>
        <v>3.3214502913410122E-3</v>
      </c>
      <c r="D817" s="55">
        <v>5.5904000000000001E-4</v>
      </c>
      <c r="E817" s="37">
        <f t="shared" si="37"/>
        <v>3.8959296669022224E-8</v>
      </c>
      <c r="F817" s="37">
        <f t="shared" si="38"/>
        <v>-17.060748410978196</v>
      </c>
    </row>
    <row r="818" spans="1:6" x14ac:dyDescent="0.3">
      <c r="A818" s="53">
        <v>2912</v>
      </c>
      <c r="B818" s="54">
        <f>273.16+'[1]Measured values'!H1460</f>
        <v>301.07400000000001</v>
      </c>
      <c r="C818" s="37">
        <f t="shared" si="36"/>
        <v>3.3214425689365402E-3</v>
      </c>
      <c r="D818" s="55">
        <v>5.6124699999999996E-4</v>
      </c>
      <c r="E818" s="37">
        <f t="shared" si="37"/>
        <v>3.9216065433332344E-8</v>
      </c>
      <c r="F818" s="37">
        <f t="shared" si="38"/>
        <v>-17.054179341625421</v>
      </c>
    </row>
    <row r="819" spans="1:6" x14ac:dyDescent="0.3">
      <c r="A819" s="53">
        <v>2914</v>
      </c>
      <c r="B819" s="54">
        <f>273.16+'[1]Measured values'!H1461</f>
        <v>301.0754</v>
      </c>
      <c r="C819" s="37">
        <f t="shared" si="36"/>
        <v>3.3214271242353243E-3</v>
      </c>
      <c r="D819" s="55">
        <v>5.5913399999999998E-4</v>
      </c>
      <c r="E819" s="37">
        <f t="shared" si="37"/>
        <v>3.9275203946886122E-8</v>
      </c>
      <c r="F819" s="37">
        <f t="shared" si="38"/>
        <v>-17.052672460026709</v>
      </c>
    </row>
    <row r="820" spans="1:6" x14ac:dyDescent="0.3">
      <c r="A820" s="53">
        <v>2916</v>
      </c>
      <c r="B820" s="54">
        <f>273.16+'[1]Measured values'!H1462</f>
        <v>301.077</v>
      </c>
      <c r="C820" s="37">
        <f t="shared" si="36"/>
        <v>3.3214094733241E-3</v>
      </c>
      <c r="D820" s="55">
        <v>5.5502000000000004E-4</v>
      </c>
      <c r="E820" s="37">
        <f t="shared" si="37"/>
        <v>3.9223482034024236E-8</v>
      </c>
      <c r="F820" s="37">
        <f t="shared" si="38"/>
        <v>-17.053990238017523</v>
      </c>
    </row>
    <row r="821" spans="1:6" x14ac:dyDescent="0.3">
      <c r="A821" s="53">
        <v>2918</v>
      </c>
      <c r="B821" s="54">
        <f>273.16+'[1]Measured values'!H1463</f>
        <v>301.07780000000002</v>
      </c>
      <c r="C821" s="37">
        <f t="shared" si="36"/>
        <v>3.321400647938838E-3</v>
      </c>
      <c r="D821" s="55">
        <v>5.5851700000000002E-4</v>
      </c>
      <c r="E821" s="37">
        <f t="shared" si="37"/>
        <v>3.9591085257395913E-8</v>
      </c>
      <c r="F821" s="37">
        <f t="shared" si="38"/>
        <v>-17.044661863791962</v>
      </c>
    </row>
    <row r="822" spans="1:6" x14ac:dyDescent="0.3">
      <c r="A822" s="53">
        <v>2920</v>
      </c>
      <c r="B822" s="54">
        <f>273.16+'[1]Measured values'!H1464</f>
        <v>301.07860000000005</v>
      </c>
      <c r="C822" s="37">
        <f t="shared" si="36"/>
        <v>3.3213918226004764E-3</v>
      </c>
      <c r="D822" s="55">
        <v>5.5915299999999995E-4</v>
      </c>
      <c r="E822" s="37">
        <f t="shared" si="37"/>
        <v>3.9757513062802846E-8</v>
      </c>
      <c r="F822" s="37">
        <f t="shared" si="38"/>
        <v>-17.040467005836554</v>
      </c>
    </row>
    <row r="823" spans="1:6" x14ac:dyDescent="0.3">
      <c r="A823" s="53">
        <v>2922</v>
      </c>
      <c r="B823" s="54">
        <f>273.16+'[1]Measured values'!H1465</f>
        <v>301.07980000000003</v>
      </c>
      <c r="C823" s="37">
        <f t="shared" si="36"/>
        <v>3.3213785846808717E-3</v>
      </c>
      <c r="D823" s="55">
        <v>5.5537499999999999E-4</v>
      </c>
      <c r="E823" s="37">
        <f t="shared" si="37"/>
        <v>3.9671061698153753E-8</v>
      </c>
      <c r="F823" s="37">
        <f t="shared" si="38"/>
        <v>-17.042643839527639</v>
      </c>
    </row>
    <row r="824" spans="1:6" x14ac:dyDescent="0.3">
      <c r="A824" s="53">
        <v>2924</v>
      </c>
      <c r="B824" s="54">
        <f>273.16+'[1]Measured values'!H1466</f>
        <v>301.08080000000001</v>
      </c>
      <c r="C824" s="37">
        <f t="shared" si="36"/>
        <v>3.3213675531618089E-3</v>
      </c>
      <c r="D824" s="55">
        <v>5.5154200000000003E-4</v>
      </c>
      <c r="E824" s="37">
        <f t="shared" si="37"/>
        <v>3.9549311540269591E-8</v>
      </c>
      <c r="F824" s="37">
        <f t="shared" si="38"/>
        <v>-17.045717550209933</v>
      </c>
    </row>
    <row r="825" spans="1:6" x14ac:dyDescent="0.3">
      <c r="A825" s="53">
        <v>2926</v>
      </c>
      <c r="B825" s="54">
        <f>273.16+'[1]Measured values'!H1467</f>
        <v>301.08200000000005</v>
      </c>
      <c r="C825" s="37">
        <f t="shared" si="36"/>
        <v>3.3213543154356614E-3</v>
      </c>
      <c r="D825" s="55">
        <v>5.4956000000000004E-4</v>
      </c>
      <c r="E825" s="37">
        <f t="shared" si="37"/>
        <v>3.9590537643389175E-8</v>
      </c>
      <c r="F825" s="37">
        <f t="shared" si="38"/>
        <v>-17.044675695637956</v>
      </c>
    </row>
    <row r="826" spans="1:6" x14ac:dyDescent="0.3">
      <c r="A826" s="53">
        <v>2928</v>
      </c>
      <c r="B826" s="54">
        <f>273.16+'[1]Measured values'!H1468</f>
        <v>301.08300000000003</v>
      </c>
      <c r="C826" s="37">
        <f t="shared" si="36"/>
        <v>3.3213432840778121E-3</v>
      </c>
      <c r="D826" s="55">
        <v>5.4976600000000004E-4</v>
      </c>
      <c r="E826" s="37">
        <f t="shared" si="37"/>
        <v>3.9759534488077156E-8</v>
      </c>
      <c r="F826" s="37">
        <f t="shared" si="38"/>
        <v>-17.040416163272926</v>
      </c>
    </row>
    <row r="827" spans="1:6" x14ac:dyDescent="0.3">
      <c r="A827" s="53">
        <v>2930</v>
      </c>
      <c r="B827" s="54">
        <f>273.16+'[1]Measured values'!H1469</f>
        <v>301.08440000000002</v>
      </c>
      <c r="C827" s="37">
        <f t="shared" si="36"/>
        <v>3.3213278402999288E-3</v>
      </c>
      <c r="D827" s="55">
        <v>5.4798900000000003E-4</v>
      </c>
      <c r="E827" s="37">
        <f t="shared" si="37"/>
        <v>3.9848161824811153E-8</v>
      </c>
      <c r="F827" s="37">
        <f t="shared" si="38"/>
        <v>-17.038189560131396</v>
      </c>
    </row>
    <row r="828" spans="1:6" x14ac:dyDescent="0.3">
      <c r="A828" s="53">
        <v>2932</v>
      </c>
      <c r="B828" s="54">
        <f>273.16+'[1]Measured values'!H1470</f>
        <v>301.08500000000004</v>
      </c>
      <c r="C828" s="37">
        <f t="shared" si="36"/>
        <v>3.321321221581945E-3</v>
      </c>
      <c r="D828" s="55">
        <v>5.5500099999999995E-4</v>
      </c>
      <c r="E828" s="37">
        <f t="shared" si="37"/>
        <v>4.0453044656530882E-8</v>
      </c>
      <c r="F828" s="37">
        <f t="shared" si="38"/>
        <v>-17.02312392664459</v>
      </c>
    </row>
    <row r="829" spans="1:6" x14ac:dyDescent="0.3">
      <c r="A829" s="53">
        <v>2934</v>
      </c>
      <c r="B829" s="54">
        <f>273.16+'[1]Measured values'!H1471</f>
        <v>301.08600000000001</v>
      </c>
      <c r="C829" s="37">
        <f t="shared" si="36"/>
        <v>3.3213101904439263E-3</v>
      </c>
      <c r="D829" s="55">
        <v>5.5178499999999995E-4</v>
      </c>
      <c r="E829" s="37">
        <f t="shared" si="37"/>
        <v>4.0377027935902986E-8</v>
      </c>
      <c r="F829" s="37">
        <f t="shared" si="38"/>
        <v>-17.025004829150326</v>
      </c>
    </row>
    <row r="830" spans="1:6" x14ac:dyDescent="0.3">
      <c r="A830" s="53">
        <v>2936</v>
      </c>
      <c r="B830" s="54">
        <f>273.16+'[1]Measured values'!H1472</f>
        <v>301.08760000000001</v>
      </c>
      <c r="C830" s="37">
        <f t="shared" si="36"/>
        <v>3.3212925407755086E-3</v>
      </c>
      <c r="D830" s="55">
        <v>5.4894299999999998E-4</v>
      </c>
      <c r="E830" s="37">
        <f t="shared" si="37"/>
        <v>4.0423782563602258E-8</v>
      </c>
      <c r="F830" s="37">
        <f t="shared" si="38"/>
        <v>-17.023847547864939</v>
      </c>
    </row>
    <row r="831" spans="1:6" x14ac:dyDescent="0.3">
      <c r="A831" s="53">
        <v>2938</v>
      </c>
      <c r="B831" s="54">
        <f>273.16+'[1]Measured values'!H1473</f>
        <v>301.08840000000004</v>
      </c>
      <c r="C831" s="37">
        <f t="shared" si="36"/>
        <v>3.3212837160116427E-3</v>
      </c>
      <c r="D831" s="55">
        <v>5.5296299999999996E-4</v>
      </c>
      <c r="E831" s="37">
        <f t="shared" si="37"/>
        <v>4.0849328429257884E-8</v>
      </c>
      <c r="F831" s="37">
        <f t="shared" si="38"/>
        <v>-17.013375455695783</v>
      </c>
    </row>
    <row r="832" spans="1:6" x14ac:dyDescent="0.3">
      <c r="A832" s="53">
        <v>2940</v>
      </c>
      <c r="B832" s="54">
        <f>273.16+'[1]Measured values'!H1474</f>
        <v>301.08970000000005</v>
      </c>
      <c r="C832" s="37">
        <f t="shared" si="36"/>
        <v>3.3212693758703795E-3</v>
      </c>
      <c r="D832" s="55">
        <v>5.5071899999999997E-4</v>
      </c>
      <c r="E832" s="37">
        <f t="shared" si="37"/>
        <v>4.089492400050495E-8</v>
      </c>
      <c r="F832" s="37">
        <f t="shared" si="38"/>
        <v>-17.012259889166753</v>
      </c>
    </row>
    <row r="833" spans="1:6" x14ac:dyDescent="0.3">
      <c r="A833" s="53">
        <v>2942</v>
      </c>
      <c r="B833" s="54">
        <f>273.16+'[1]Measured values'!H1475</f>
        <v>301.09050000000002</v>
      </c>
      <c r="C833" s="37">
        <f t="shared" si="36"/>
        <v>3.3212605512296135E-3</v>
      </c>
      <c r="D833" s="55">
        <v>5.48531E-4</v>
      </c>
      <c r="E833" s="37">
        <f t="shared" si="37"/>
        <v>4.0863095103639147E-8</v>
      </c>
      <c r="F833" s="37">
        <f t="shared" si="38"/>
        <v>-17.013038501438004</v>
      </c>
    </row>
    <row r="834" spans="1:6" x14ac:dyDescent="0.3">
      <c r="A834" s="53">
        <v>2944</v>
      </c>
      <c r="B834" s="54">
        <f>273.16+'[1]Measured values'!H1476</f>
        <v>301.0915</v>
      </c>
      <c r="C834" s="37">
        <f t="shared" si="36"/>
        <v>3.3212495204946006E-3</v>
      </c>
      <c r="D834" s="55">
        <v>5.42024E-4</v>
      </c>
      <c r="E834" s="37">
        <f t="shared" si="37"/>
        <v>4.0540892149507249E-8</v>
      </c>
      <c r="F834" s="37">
        <f t="shared" si="38"/>
        <v>-17.020954689516767</v>
      </c>
    </row>
    <row r="835" spans="1:6" x14ac:dyDescent="0.3">
      <c r="A835" s="53">
        <v>2946</v>
      </c>
      <c r="B835" s="54">
        <f>273.16+'[1]Measured values'!H1477</f>
        <v>301.09250000000003</v>
      </c>
      <c r="C835" s="37">
        <f t="shared" si="36"/>
        <v>3.3212384898328585E-3</v>
      </c>
      <c r="D835" s="55">
        <v>5.4047199999999996E-4</v>
      </c>
      <c r="E835" s="37">
        <f t="shared" si="37"/>
        <v>4.0588193310988767E-8</v>
      </c>
      <c r="F835" s="37">
        <f t="shared" si="38"/>
        <v>-17.019788617778801</v>
      </c>
    </row>
    <row r="836" spans="1:6" x14ac:dyDescent="0.3">
      <c r="A836" s="53">
        <v>2948</v>
      </c>
      <c r="B836" s="54">
        <f>273.16+'[1]Measured values'!H1478</f>
        <v>301.09350000000001</v>
      </c>
      <c r="C836" s="37">
        <f t="shared" si="36"/>
        <v>3.3212274592443877E-3</v>
      </c>
      <c r="D836" s="55">
        <v>5.3306700000000002E-4</v>
      </c>
      <c r="E836" s="37">
        <f t="shared" si="37"/>
        <v>4.0194547533601569E-8</v>
      </c>
      <c r="F836" s="37">
        <f t="shared" si="38"/>
        <v>-17.029534484012988</v>
      </c>
    </row>
    <row r="837" spans="1:6" x14ac:dyDescent="0.3">
      <c r="A837" s="53">
        <v>2950</v>
      </c>
      <c r="B837" s="54">
        <f>273.16+'[1]Measured values'!H1479</f>
        <v>301.09450000000004</v>
      </c>
      <c r="C837" s="37">
        <f t="shared" si="36"/>
        <v>3.3212164287291859E-3</v>
      </c>
      <c r="D837" s="55">
        <v>5.2831700000000004E-4</v>
      </c>
      <c r="E837" s="37">
        <f t="shared" si="37"/>
        <v>3.9998702614608619E-8</v>
      </c>
      <c r="F837" s="37">
        <f t="shared" si="38"/>
        <v>-17.034418817993274</v>
      </c>
    </row>
    <row r="838" spans="1:6" x14ac:dyDescent="0.3">
      <c r="A838" s="53">
        <v>2952</v>
      </c>
      <c r="B838" s="54">
        <f>273.16+'[1]Measured values'!H1480</f>
        <v>301.09550000000002</v>
      </c>
      <c r="C838" s="37">
        <f t="shared" si="36"/>
        <v>3.3212053982872541E-3</v>
      </c>
      <c r="D838" s="55">
        <v>5.2908399999999998E-4</v>
      </c>
      <c r="E838" s="37">
        <f t="shared" si="37"/>
        <v>4.0220653872976824E-8</v>
      </c>
      <c r="F838" s="37">
        <f t="shared" si="38"/>
        <v>-17.028885195325383</v>
      </c>
    </row>
    <row r="839" spans="1:6" x14ac:dyDescent="0.3">
      <c r="A839" s="53">
        <v>2954</v>
      </c>
      <c r="B839" s="54">
        <f>273.16+'[1]Measured values'!H1481</f>
        <v>301.0967</v>
      </c>
      <c r="C839" s="37">
        <f t="shared" si="36"/>
        <v>3.3211921618536504E-3</v>
      </c>
      <c r="D839" s="55">
        <v>5.2702700000000001E-4</v>
      </c>
      <c r="E839" s="37">
        <f t="shared" si="37"/>
        <v>4.0261947039092873E-8</v>
      </c>
      <c r="F839" s="37">
        <f t="shared" si="38"/>
        <v>-17.027859056277403</v>
      </c>
    </row>
    <row r="840" spans="1:6" x14ac:dyDescent="0.3">
      <c r="A840" s="53">
        <v>2956</v>
      </c>
      <c r="B840" s="54">
        <f>273.16+'[1]Measured values'!H1482</f>
        <v>301.09770000000003</v>
      </c>
      <c r="C840" s="37">
        <f t="shared" si="36"/>
        <v>3.3211811315729078E-3</v>
      </c>
      <c r="D840" s="55">
        <v>5.2416599999999995E-4</v>
      </c>
      <c r="E840" s="37">
        <f t="shared" si="37"/>
        <v>4.0208696670873608E-8</v>
      </c>
      <c r="F840" s="37">
        <f t="shared" si="38"/>
        <v>-17.02918252962214</v>
      </c>
    </row>
    <row r="841" spans="1:6" x14ac:dyDescent="0.3">
      <c r="A841" s="53">
        <v>2958</v>
      </c>
      <c r="B841" s="54">
        <f>273.16+'[1]Measured values'!H1483</f>
        <v>301.09890000000001</v>
      </c>
      <c r="C841" s="37">
        <f t="shared" ref="C841:C904" si="39">1/B841</f>
        <v>3.3211678953327293E-3</v>
      </c>
      <c r="D841" s="55">
        <v>5.2210899999999998E-4</v>
      </c>
      <c r="E841" s="37">
        <f t="shared" ref="E841:E904" si="40">(D841*($B$3-$B$4))/(($B$2*($B$3-B841)*($B$3-$B$4))+($B$1*($B$3-B841)*($B$4-B841)))</f>
        <v>4.0250306107169485E-8</v>
      </c>
      <c r="F841" s="37">
        <f t="shared" ref="F841:F904" si="41">LN(E841)</f>
        <v>-17.02814822796369</v>
      </c>
    </row>
    <row r="842" spans="1:6" x14ac:dyDescent="0.3">
      <c r="A842" s="53">
        <v>2960</v>
      </c>
      <c r="B842" s="54">
        <f>273.16+'[1]Measured values'!H1484</f>
        <v>301.1001</v>
      </c>
      <c r="C842" s="37">
        <f t="shared" si="39"/>
        <v>3.321154659198054E-3</v>
      </c>
      <c r="D842" s="55">
        <v>5.2119299999999998E-4</v>
      </c>
      <c r="E842" s="37">
        <f t="shared" si="40"/>
        <v>4.0380733163549681E-8</v>
      </c>
      <c r="F842" s="37">
        <f t="shared" si="41"/>
        <v>-17.024913067625516</v>
      </c>
    </row>
    <row r="843" spans="1:6" x14ac:dyDescent="0.3">
      <c r="A843" s="53">
        <v>2962</v>
      </c>
      <c r="B843" s="54">
        <f>273.16+'[1]Measured values'!H1485</f>
        <v>301.10110000000003</v>
      </c>
      <c r="C843" s="37">
        <f t="shared" si="39"/>
        <v>3.3211436291664159E-3</v>
      </c>
      <c r="D843" s="55">
        <v>5.2311899999999995E-4</v>
      </c>
      <c r="E843" s="37">
        <f t="shared" si="40"/>
        <v>4.0699658393641884E-8</v>
      </c>
      <c r="F843" s="37">
        <f t="shared" si="41"/>
        <v>-17.017046137809697</v>
      </c>
    </row>
    <row r="844" spans="1:6" x14ac:dyDescent="0.3">
      <c r="A844" s="53">
        <v>2964</v>
      </c>
      <c r="B844" s="54">
        <f>273.16+'[1]Measured values'!H1486</f>
        <v>301.10210000000001</v>
      </c>
      <c r="C844" s="37">
        <f t="shared" si="39"/>
        <v>3.3211325992080426E-3</v>
      </c>
      <c r="D844" s="55">
        <v>5.2395999999999996E-4</v>
      </c>
      <c r="E844" s="37">
        <f t="shared" si="40"/>
        <v>4.0936495157370601E-8</v>
      </c>
      <c r="F844" s="37">
        <f t="shared" si="41"/>
        <v>-17.011243869626345</v>
      </c>
    </row>
    <row r="845" spans="1:6" x14ac:dyDescent="0.3">
      <c r="A845" s="53">
        <v>2966</v>
      </c>
      <c r="B845" s="54">
        <f>273.16+'[1]Measured values'!H1487</f>
        <v>301.10310000000004</v>
      </c>
      <c r="C845" s="37">
        <f t="shared" si="39"/>
        <v>3.3211215693229323E-3</v>
      </c>
      <c r="D845" s="55">
        <v>5.2784999999999996E-4</v>
      </c>
      <c r="E845" s="37">
        <f t="shared" si="40"/>
        <v>4.1414552869385564E-8</v>
      </c>
      <c r="F845" s="37">
        <f t="shared" si="41"/>
        <v>-16.999633499299133</v>
      </c>
    </row>
    <row r="846" spans="1:6" x14ac:dyDescent="0.3">
      <c r="A846" s="53">
        <v>2968</v>
      </c>
      <c r="B846" s="54">
        <f>273.16+'[1]Measured values'!H1488</f>
        <v>301.10410000000002</v>
      </c>
      <c r="C846" s="37">
        <f t="shared" si="39"/>
        <v>3.3211105395110859E-3</v>
      </c>
      <c r="D846" s="55">
        <v>5.2669000000000001E-4</v>
      </c>
      <c r="E846" s="37">
        <f t="shared" si="40"/>
        <v>4.149876664551318E-8</v>
      </c>
      <c r="F846" s="37">
        <f t="shared" si="41"/>
        <v>-16.997602129536613</v>
      </c>
    </row>
    <row r="847" spans="1:6" x14ac:dyDescent="0.3">
      <c r="A847" s="53">
        <v>2970</v>
      </c>
      <c r="B847" s="54">
        <f>273.16+'[1]Measured values'!H1489</f>
        <v>301.10510000000005</v>
      </c>
      <c r="C847" s="37">
        <f t="shared" si="39"/>
        <v>3.3210995097725008E-3</v>
      </c>
      <c r="D847" s="55">
        <v>5.2424100000000005E-4</v>
      </c>
      <c r="E847" s="37">
        <f t="shared" si="40"/>
        <v>4.1481702297843047E-8</v>
      </c>
      <c r="F847" s="37">
        <f t="shared" si="41"/>
        <v>-16.998013415424197</v>
      </c>
    </row>
    <row r="848" spans="1:6" x14ac:dyDescent="0.3">
      <c r="A848" s="53">
        <v>2972</v>
      </c>
      <c r="B848" s="54">
        <f>273.16+'[1]Measured values'!H1490</f>
        <v>301.10640000000001</v>
      </c>
      <c r="C848" s="37">
        <f t="shared" si="39"/>
        <v>3.3210851712218671E-3</v>
      </c>
      <c r="D848" s="55">
        <v>5.2697099999999999E-4</v>
      </c>
      <c r="E848" s="37">
        <f t="shared" si="40"/>
        <v>4.1929838646451006E-8</v>
      </c>
      <c r="F848" s="37">
        <f t="shared" si="41"/>
        <v>-16.98726812393592</v>
      </c>
    </row>
    <row r="849" spans="1:6" x14ac:dyDescent="0.3">
      <c r="A849" s="53">
        <v>2974</v>
      </c>
      <c r="B849" s="54">
        <f>273.16+'[1]Measured values'!H1491</f>
        <v>301.10740000000004</v>
      </c>
      <c r="C849" s="37">
        <f t="shared" si="39"/>
        <v>3.3210741416517821E-3</v>
      </c>
      <c r="D849" s="55">
        <v>5.2934599999999998E-4</v>
      </c>
      <c r="E849" s="37">
        <f t="shared" si="40"/>
        <v>4.2299943270273278E-8</v>
      </c>
      <c r="F849" s="37">
        <f t="shared" si="41"/>
        <v>-16.978480092023368</v>
      </c>
    </row>
    <row r="850" spans="1:6" x14ac:dyDescent="0.3">
      <c r="A850" s="53">
        <v>2976</v>
      </c>
      <c r="B850" s="54">
        <f>273.16+'[1]Measured values'!H1492</f>
        <v>301.10820000000001</v>
      </c>
      <c r="C850" s="37">
        <f t="shared" si="39"/>
        <v>3.3210653180484623E-3</v>
      </c>
      <c r="D850" s="55">
        <v>5.3267400000000002E-4</v>
      </c>
      <c r="E850" s="37">
        <f t="shared" si="40"/>
        <v>4.2712831661157651E-8</v>
      </c>
      <c r="F850" s="37">
        <f t="shared" si="41"/>
        <v>-16.968766454568041</v>
      </c>
    </row>
    <row r="851" spans="1:6" x14ac:dyDescent="0.3">
      <c r="A851" s="53">
        <v>2978</v>
      </c>
      <c r="B851" s="54">
        <f>273.16+'[1]Measured values'!H1493</f>
        <v>301.10920000000004</v>
      </c>
      <c r="C851" s="37">
        <f t="shared" si="39"/>
        <v>3.3210542886102446E-3</v>
      </c>
      <c r="D851" s="55">
        <v>5.3132799999999997E-4</v>
      </c>
      <c r="E851" s="37">
        <f t="shared" si="40"/>
        <v>4.2789552150477048E-8</v>
      </c>
      <c r="F851" s="37">
        <f t="shared" si="41"/>
        <v>-16.966971872791735</v>
      </c>
    </row>
    <row r="852" spans="1:6" x14ac:dyDescent="0.3">
      <c r="A852" s="53">
        <v>2980</v>
      </c>
      <c r="B852" s="54">
        <f>273.16+'[1]Measured values'!H1494</f>
        <v>301.11040000000003</v>
      </c>
      <c r="C852" s="37">
        <f t="shared" si="39"/>
        <v>3.321041053381085E-3</v>
      </c>
      <c r="D852" s="55">
        <v>5.2913999999999999E-4</v>
      </c>
      <c r="E852" s="37">
        <f t="shared" si="40"/>
        <v>4.2836127937948122E-8</v>
      </c>
      <c r="F852" s="37">
        <f t="shared" si="41"/>
        <v>-16.965883979720019</v>
      </c>
    </row>
    <row r="853" spans="1:6" x14ac:dyDescent="0.3">
      <c r="A853" s="53">
        <v>2982</v>
      </c>
      <c r="B853" s="54">
        <f>273.16+'[1]Measured values'!H1495</f>
        <v>301.1114</v>
      </c>
      <c r="C853" s="37">
        <f t="shared" si="39"/>
        <v>3.321030024104036E-3</v>
      </c>
      <c r="D853" s="55">
        <v>5.28018E-4</v>
      </c>
      <c r="E853" s="37">
        <f t="shared" si="40"/>
        <v>4.2932338558261554E-8</v>
      </c>
      <c r="F853" s="37">
        <f t="shared" si="41"/>
        <v>-16.96364048243953</v>
      </c>
    </row>
    <row r="854" spans="1:6" x14ac:dyDescent="0.3">
      <c r="A854" s="53">
        <v>2984</v>
      </c>
      <c r="B854" s="54">
        <f>273.16+'[1]Measured values'!H1496</f>
        <v>301.11180000000002</v>
      </c>
      <c r="C854" s="37">
        <f t="shared" si="39"/>
        <v>3.3210256124137278E-3</v>
      </c>
      <c r="D854" s="55">
        <v>5.2609200000000003E-4</v>
      </c>
      <c r="E854" s="37">
        <f t="shared" si="40"/>
        <v>4.2850739368754924E-8</v>
      </c>
      <c r="F854" s="37">
        <f t="shared" si="41"/>
        <v>-16.965542937238069</v>
      </c>
    </row>
    <row r="855" spans="1:6" x14ac:dyDescent="0.3">
      <c r="A855" s="53">
        <v>2986</v>
      </c>
      <c r="B855" s="54">
        <f>273.16+'[1]Measured values'!H1497</f>
        <v>301.113</v>
      </c>
      <c r="C855" s="37">
        <f t="shared" si="39"/>
        <v>3.3210123774131306E-3</v>
      </c>
      <c r="D855" s="55">
        <v>5.1713499999999995E-4</v>
      </c>
      <c r="E855" s="37">
        <f t="shared" si="40"/>
        <v>4.2343913353341879E-8</v>
      </c>
      <c r="F855" s="37">
        <f t="shared" si="41"/>
        <v>-16.977441148648676</v>
      </c>
    </row>
    <row r="856" spans="1:6" x14ac:dyDescent="0.3">
      <c r="A856" s="53">
        <v>2988</v>
      </c>
      <c r="B856" s="54">
        <f>273.16+'[1]Measured values'!H1498</f>
        <v>301.11400000000003</v>
      </c>
      <c r="C856" s="37">
        <f t="shared" si="39"/>
        <v>3.3210013483265469E-3</v>
      </c>
      <c r="D856" s="55">
        <v>5.1006599999999999E-4</v>
      </c>
      <c r="E856" s="37">
        <f t="shared" si="40"/>
        <v>4.1949945369340796E-8</v>
      </c>
      <c r="F856" s="37">
        <f t="shared" si="41"/>
        <v>-16.986788706314357</v>
      </c>
    </row>
    <row r="857" spans="1:6" x14ac:dyDescent="0.3">
      <c r="A857" s="53">
        <v>2990</v>
      </c>
      <c r="B857" s="54">
        <f>273.16+'[1]Measured values'!H1499</f>
        <v>301.11500000000001</v>
      </c>
      <c r="C857" s="37">
        <f t="shared" si="39"/>
        <v>3.3209903193132189E-3</v>
      </c>
      <c r="D857" s="55">
        <v>5.0454999999999999E-4</v>
      </c>
      <c r="E857" s="37">
        <f t="shared" si="40"/>
        <v>4.168076697534963E-8</v>
      </c>
      <c r="F857" s="37">
        <f t="shared" si="41"/>
        <v>-16.993226038150702</v>
      </c>
    </row>
    <row r="858" spans="1:6" x14ac:dyDescent="0.3">
      <c r="A858" s="53">
        <v>2992</v>
      </c>
      <c r="B858" s="54">
        <f>273.16+'[1]Measured values'!H1500</f>
        <v>301.11600000000004</v>
      </c>
      <c r="C858" s="37">
        <f t="shared" si="39"/>
        <v>3.3209792903731447E-3</v>
      </c>
      <c r="D858" s="55">
        <v>4.9905200000000005E-4</v>
      </c>
      <c r="E858" s="37">
        <f t="shared" si="40"/>
        <v>4.1410677668322454E-8</v>
      </c>
      <c r="F858" s="37">
        <f t="shared" si="41"/>
        <v>-16.99972707467564</v>
      </c>
    </row>
    <row r="859" spans="1:6" x14ac:dyDescent="0.3">
      <c r="A859" s="53">
        <v>2994</v>
      </c>
      <c r="B859" s="54">
        <f>273.16+'[1]Measured values'!H1501</f>
        <v>301.11680000000001</v>
      </c>
      <c r="C859" s="37">
        <f t="shared" si="39"/>
        <v>3.3209704672738285E-3</v>
      </c>
      <c r="D859" s="55">
        <v>4.95331E-4</v>
      </c>
      <c r="E859" s="37">
        <f t="shared" si="40"/>
        <v>4.1249274167405073E-8</v>
      </c>
      <c r="F859" s="37">
        <f t="shared" si="41"/>
        <v>-17.003632320262227</v>
      </c>
    </row>
    <row r="860" spans="1:6" x14ac:dyDescent="0.3">
      <c r="A860" s="53">
        <v>2996</v>
      </c>
      <c r="B860" s="54">
        <f>273.16+'[1]Measured values'!H1502</f>
        <v>301.11760000000004</v>
      </c>
      <c r="C860" s="37">
        <f t="shared" si="39"/>
        <v>3.3209616442213936E-3</v>
      </c>
      <c r="D860" s="55">
        <v>4.9189100000000005E-4</v>
      </c>
      <c r="E860" s="37">
        <f t="shared" si="40"/>
        <v>4.1110193670130785E-8</v>
      </c>
      <c r="F860" s="37">
        <f t="shared" si="41"/>
        <v>-17.007009725025323</v>
      </c>
    </row>
    <row r="861" spans="1:6" x14ac:dyDescent="0.3">
      <c r="A861" s="53">
        <v>2998</v>
      </c>
      <c r="B861" s="54">
        <f>273.16+'[1]Measured values'!H1503</f>
        <v>301.11880000000002</v>
      </c>
      <c r="C861" s="37">
        <f t="shared" si="39"/>
        <v>3.3209484097306442E-3</v>
      </c>
      <c r="D861" s="55">
        <v>4.8691700000000001E-4</v>
      </c>
      <c r="E861" s="37">
        <f t="shared" si="40"/>
        <v>4.0915315028109441E-8</v>
      </c>
      <c r="F861" s="37">
        <f t="shared" si="41"/>
        <v>-17.01176139342175</v>
      </c>
    </row>
    <row r="862" spans="1:6" x14ac:dyDescent="0.3">
      <c r="A862" s="53">
        <v>3000</v>
      </c>
      <c r="B862" s="54">
        <f>273.16+'[1]Measured values'!H1504</f>
        <v>301.11980000000005</v>
      </c>
      <c r="C862" s="37">
        <f t="shared" si="39"/>
        <v>3.3209373810689294E-3</v>
      </c>
      <c r="D862" s="55">
        <v>4.8467300000000003E-4</v>
      </c>
      <c r="E862" s="37">
        <f t="shared" si="40"/>
        <v>4.0911758089402672E-8</v>
      </c>
      <c r="F862" s="37">
        <f t="shared" si="41"/>
        <v>-17.011848331364742</v>
      </c>
    </row>
    <row r="863" spans="1:6" x14ac:dyDescent="0.3">
      <c r="A863" s="53">
        <v>3002</v>
      </c>
      <c r="B863" s="54">
        <f>273.16+'[1]Measured values'!H1505</f>
        <v>301.12060000000002</v>
      </c>
      <c r="C863" s="37">
        <f t="shared" si="39"/>
        <v>3.3209285581922987E-3</v>
      </c>
      <c r="D863" s="55">
        <v>4.8297100000000001E-4</v>
      </c>
      <c r="E863" s="37">
        <f t="shared" si="40"/>
        <v>4.0916784652824564E-8</v>
      </c>
      <c r="F863" s="37">
        <f t="shared" si="41"/>
        <v>-17.011725475371961</v>
      </c>
    </row>
    <row r="864" spans="1:6" x14ac:dyDescent="0.3">
      <c r="A864" s="53">
        <v>3004</v>
      </c>
      <c r="B864" s="54">
        <f>273.16+'[1]Measured values'!H1506</f>
        <v>301.12190000000004</v>
      </c>
      <c r="C864" s="37">
        <f t="shared" si="39"/>
        <v>3.3209142211177594E-3</v>
      </c>
      <c r="D864" s="55">
        <v>4.79755E-4</v>
      </c>
      <c r="E864" s="37">
        <f t="shared" si="40"/>
        <v>4.0886658720854622E-8</v>
      </c>
      <c r="F864" s="37">
        <f t="shared" si="41"/>
        <v>-17.012462019754189</v>
      </c>
    </row>
    <row r="865" spans="1:6" x14ac:dyDescent="0.3">
      <c r="A865" s="53">
        <v>3006</v>
      </c>
      <c r="B865" s="54">
        <f>273.16+'[1]Measured values'!H1507</f>
        <v>301.1223</v>
      </c>
      <c r="C865" s="37">
        <f t="shared" si="39"/>
        <v>3.3209098097351144E-3</v>
      </c>
      <c r="D865" s="55">
        <v>4.7934300000000002E-4</v>
      </c>
      <c r="E865" s="37">
        <f t="shared" si="40"/>
        <v>4.0926627259647154E-8</v>
      </c>
      <c r="F865" s="37">
        <f t="shared" si="41"/>
        <v>-17.011484952484658</v>
      </c>
    </row>
    <row r="866" spans="1:6" x14ac:dyDescent="0.3">
      <c r="A866" s="53">
        <v>3008</v>
      </c>
      <c r="B866" s="54">
        <f>273.16+'[1]Measured values'!H1508</f>
        <v>301.12370000000004</v>
      </c>
      <c r="C866" s="37">
        <f t="shared" si="39"/>
        <v>3.3208943699881473E-3</v>
      </c>
      <c r="D866" s="55">
        <v>4.7551000000000001E-4</v>
      </c>
      <c r="E866" s="37">
        <f t="shared" si="40"/>
        <v>4.0862214121887162E-8</v>
      </c>
      <c r="F866" s="37">
        <f t="shared" si="41"/>
        <v>-17.013060061019981</v>
      </c>
    </row>
    <row r="867" spans="1:6" x14ac:dyDescent="0.3">
      <c r="A867" s="53">
        <v>3010</v>
      </c>
      <c r="B867" s="54">
        <f>273.16+'[1]Measured values'!H1509</f>
        <v>301.12470000000002</v>
      </c>
      <c r="C867" s="37">
        <f t="shared" si="39"/>
        <v>3.3208833416853547E-3</v>
      </c>
      <c r="D867" s="55">
        <v>4.7726799999999998E-4</v>
      </c>
      <c r="E867" s="37">
        <f t="shared" si="40"/>
        <v>4.120383059101603E-8</v>
      </c>
      <c r="F867" s="37">
        <f t="shared" si="41"/>
        <v>-17.004734609402789</v>
      </c>
    </row>
    <row r="868" spans="1:6" x14ac:dyDescent="0.3">
      <c r="A868" s="53">
        <v>3012</v>
      </c>
      <c r="B868" s="54">
        <f>273.16+'[1]Measured values'!H1510</f>
        <v>301.12550000000005</v>
      </c>
      <c r="C868" s="37">
        <f t="shared" si="39"/>
        <v>3.320874519095858E-3</v>
      </c>
      <c r="D868" s="55">
        <v>4.7775399999999999E-4</v>
      </c>
      <c r="E868" s="37">
        <f t="shared" si="40"/>
        <v>4.1399660366279232E-8</v>
      </c>
      <c r="F868" s="37">
        <f t="shared" si="41"/>
        <v>-16.999993159861855</v>
      </c>
    </row>
    <row r="869" spans="1:6" x14ac:dyDescent="0.3">
      <c r="A869" s="53">
        <v>3014</v>
      </c>
      <c r="B869" s="54">
        <f>273.16+'[1]Measured values'!H1511</f>
        <v>301.12690000000003</v>
      </c>
      <c r="C869" s="37">
        <f t="shared" si="39"/>
        <v>3.3208590796770395E-3</v>
      </c>
      <c r="D869" s="55">
        <v>4.7700599999999998E-4</v>
      </c>
      <c r="E869" s="37">
        <f t="shared" si="40"/>
        <v>4.160647275967306E-8</v>
      </c>
      <c r="F869" s="37">
        <f t="shared" si="41"/>
        <v>-16.99501008659842</v>
      </c>
    </row>
    <row r="870" spans="1:6" x14ac:dyDescent="0.3">
      <c r="A870" s="53">
        <v>3016</v>
      </c>
      <c r="B870" s="54">
        <f>273.16+'[1]Measured values'!H1512</f>
        <v>301.12730000000005</v>
      </c>
      <c r="C870" s="37">
        <f t="shared" si="39"/>
        <v>3.320854668440888E-3</v>
      </c>
      <c r="D870" s="55">
        <v>4.83532E-4</v>
      </c>
      <c r="E870" s="37">
        <f t="shared" si="40"/>
        <v>4.2255034122121731E-8</v>
      </c>
      <c r="F870" s="37">
        <f t="shared" si="41"/>
        <v>-16.979542339421673</v>
      </c>
    </row>
    <row r="871" spans="1:6" x14ac:dyDescent="0.3">
      <c r="A871" s="53">
        <v>3018</v>
      </c>
      <c r="B871" s="54">
        <f>273.16+'[1]Measured values'!H1513</f>
        <v>301.12810000000002</v>
      </c>
      <c r="C871" s="37">
        <f t="shared" si="39"/>
        <v>3.3208458460037438E-3</v>
      </c>
      <c r="D871" s="55">
        <v>4.8467300000000003E-4</v>
      </c>
      <c r="E871" s="37">
        <f t="shared" si="40"/>
        <v>4.2514691573260184E-8</v>
      </c>
      <c r="F871" s="37">
        <f t="shared" si="41"/>
        <v>-16.973416136674306</v>
      </c>
    </row>
    <row r="872" spans="1:6" x14ac:dyDescent="0.3">
      <c r="A872" s="53">
        <v>3020</v>
      </c>
      <c r="B872" s="54">
        <f>273.16+'[1]Measured values'!H1514</f>
        <v>301.12910000000005</v>
      </c>
      <c r="C872" s="37">
        <f t="shared" si="39"/>
        <v>3.3208348180232329E-3</v>
      </c>
      <c r="D872" s="55">
        <v>4.7872600000000001E-4</v>
      </c>
      <c r="E872" s="37">
        <f t="shared" si="40"/>
        <v>4.219219736275324E-8</v>
      </c>
      <c r="F872" s="37">
        <f t="shared" si="41"/>
        <v>-16.981030529617154</v>
      </c>
    </row>
    <row r="873" spans="1:6" x14ac:dyDescent="0.3">
      <c r="A873" s="53">
        <v>3022</v>
      </c>
      <c r="B873" s="54">
        <f>273.16+'[1]Measured values'!H1515</f>
        <v>301.13030000000003</v>
      </c>
      <c r="C873" s="37">
        <f t="shared" si="39"/>
        <v>3.3208215845433021E-3</v>
      </c>
      <c r="D873" s="55">
        <v>4.7614599999999999E-4</v>
      </c>
      <c r="E873" s="37">
        <f t="shared" si="40"/>
        <v>4.2205016436928842E-8</v>
      </c>
      <c r="F873" s="37">
        <f t="shared" si="41"/>
        <v>-16.980726750056263</v>
      </c>
    </row>
    <row r="874" spans="1:6" x14ac:dyDescent="0.3">
      <c r="A874" s="53">
        <v>3024</v>
      </c>
      <c r="B874" s="54">
        <f>273.16+'[1]Measured values'!H1516</f>
        <v>301.1311</v>
      </c>
      <c r="C874" s="37">
        <f t="shared" si="39"/>
        <v>3.3208127622819431E-3</v>
      </c>
      <c r="D874" s="55">
        <v>4.7665099999999997E-4</v>
      </c>
      <c r="E874" s="37">
        <f t="shared" si="40"/>
        <v>4.2411620755745679E-8</v>
      </c>
      <c r="F874" s="37">
        <f t="shared" si="41"/>
        <v>-16.975843437832069</v>
      </c>
    </row>
    <row r="875" spans="1:6" x14ac:dyDescent="0.3">
      <c r="A875" s="53">
        <v>3026</v>
      </c>
      <c r="B875" s="54">
        <f>273.16+'[1]Measured values'!H1517</f>
        <v>301.13230000000004</v>
      </c>
      <c r="C875" s="37">
        <f t="shared" si="39"/>
        <v>3.3207995289777944E-3</v>
      </c>
      <c r="D875" s="55">
        <v>4.7612700000000002E-4</v>
      </c>
      <c r="E875" s="37">
        <f t="shared" si="40"/>
        <v>4.2609826855683178E-8</v>
      </c>
      <c r="F875" s="37">
        <f t="shared" si="41"/>
        <v>-16.971180932909565</v>
      </c>
    </row>
    <row r="876" spans="1:6" x14ac:dyDescent="0.3">
      <c r="A876" s="53">
        <v>3028</v>
      </c>
      <c r="B876" s="54">
        <f>273.16+'[1]Measured values'!H1518</f>
        <v>301.13310000000001</v>
      </c>
      <c r="C876" s="37">
        <f t="shared" si="39"/>
        <v>3.3207907068336226E-3</v>
      </c>
      <c r="D876" s="55">
        <v>4.7883799999999998E-4</v>
      </c>
      <c r="E876" s="37">
        <f t="shared" si="40"/>
        <v>4.3018177816080473E-8</v>
      </c>
      <c r="F876" s="37">
        <f t="shared" si="41"/>
        <v>-16.96164307067334</v>
      </c>
    </row>
    <row r="877" spans="1:6" x14ac:dyDescent="0.3">
      <c r="A877" s="53">
        <v>3030</v>
      </c>
      <c r="B877" s="54">
        <f>273.16+'[1]Measured values'!H1519</f>
        <v>301.13390000000004</v>
      </c>
      <c r="C877" s="37">
        <f t="shared" si="39"/>
        <v>3.3207818847363246E-3</v>
      </c>
      <c r="D877" s="55">
        <v>4.7824E-4</v>
      </c>
      <c r="E877" s="37">
        <f t="shared" si="40"/>
        <v>4.3131268957205898E-8</v>
      </c>
      <c r="F877" s="37">
        <f t="shared" si="41"/>
        <v>-16.959017605036049</v>
      </c>
    </row>
    <row r="878" spans="1:6" x14ac:dyDescent="0.3">
      <c r="A878" s="53">
        <v>3032</v>
      </c>
      <c r="B878" s="54">
        <f>273.16+'[1]Measured values'!H1520</f>
        <v>301.13510000000002</v>
      </c>
      <c r="C878" s="37">
        <f t="shared" si="39"/>
        <v>3.3207686516782665E-3</v>
      </c>
      <c r="D878" s="55">
        <v>4.7472399999999999E-4</v>
      </c>
      <c r="E878" s="37">
        <f t="shared" si="40"/>
        <v>4.3064976534065478E-8</v>
      </c>
      <c r="F878" s="37">
        <f t="shared" si="41"/>
        <v>-16.960555779601151</v>
      </c>
    </row>
    <row r="879" spans="1:6" x14ac:dyDescent="0.3">
      <c r="A879" s="53">
        <v>3034</v>
      </c>
      <c r="B879" s="54">
        <f>273.16+'[1]Measured values'!H1521</f>
        <v>301.13570000000004</v>
      </c>
      <c r="C879" s="37">
        <f t="shared" si="39"/>
        <v>3.3207620351887865E-3</v>
      </c>
      <c r="D879" s="55">
        <v>4.7620200000000001E-4</v>
      </c>
      <c r="E879" s="37">
        <f t="shared" si="40"/>
        <v>4.3325956669689798E-8</v>
      </c>
      <c r="F879" s="37">
        <f t="shared" si="41"/>
        <v>-16.954513920349296</v>
      </c>
    </row>
    <row r="880" spans="1:6" x14ac:dyDescent="0.3">
      <c r="A880" s="53">
        <v>3036</v>
      </c>
      <c r="B880" s="54">
        <f>273.16+'[1]Measured values'!H1522</f>
        <v>301.13650000000001</v>
      </c>
      <c r="C880" s="37">
        <f t="shared" si="39"/>
        <v>3.3207532132438276E-3</v>
      </c>
      <c r="D880" s="55">
        <v>4.7461200000000002E-4</v>
      </c>
      <c r="E880" s="37">
        <f t="shared" si="40"/>
        <v>4.3351092882325368E-8</v>
      </c>
      <c r="F880" s="37">
        <f t="shared" si="41"/>
        <v>-16.953933923372698</v>
      </c>
    </row>
    <row r="881" spans="1:6" x14ac:dyDescent="0.3">
      <c r="A881" s="53">
        <v>3038</v>
      </c>
      <c r="B881" s="54">
        <f>273.16+'[1]Measured values'!H1523</f>
        <v>301.13760000000002</v>
      </c>
      <c r="C881" s="37">
        <f t="shared" si="39"/>
        <v>3.3207410831460433E-3</v>
      </c>
      <c r="D881" s="55">
        <v>4.7053600000000002E-4</v>
      </c>
      <c r="E881" s="37">
        <f t="shared" si="40"/>
        <v>4.3212430910712568E-8</v>
      </c>
      <c r="F881" s="37">
        <f t="shared" si="41"/>
        <v>-16.957137630526383</v>
      </c>
    </row>
    <row r="882" spans="1:6" x14ac:dyDescent="0.3">
      <c r="A882" s="53">
        <v>3040</v>
      </c>
      <c r="B882" s="54">
        <f>273.16+'[1]Measured values'!H1524</f>
        <v>301.13820000000004</v>
      </c>
      <c r="C882" s="37">
        <f t="shared" si="39"/>
        <v>3.3207344667664212E-3</v>
      </c>
      <c r="D882" s="55">
        <v>4.6989999999999998E-4</v>
      </c>
      <c r="E882" s="37">
        <f t="shared" si="40"/>
        <v>4.3282362781979215E-8</v>
      </c>
      <c r="F882" s="37">
        <f t="shared" si="41"/>
        <v>-16.955520610969046</v>
      </c>
    </row>
    <row r="883" spans="1:6" x14ac:dyDescent="0.3">
      <c r="A883" s="53">
        <v>3042</v>
      </c>
      <c r="B883" s="54">
        <f>273.16+'[1]Measured values'!H1525</f>
        <v>301.13920000000002</v>
      </c>
      <c r="C883" s="37">
        <f t="shared" si="39"/>
        <v>3.320723439525641E-3</v>
      </c>
      <c r="D883" s="55">
        <v>4.60588E-4</v>
      </c>
      <c r="E883" s="37">
        <f t="shared" si="40"/>
        <v>4.2635968643367649E-8</v>
      </c>
      <c r="F883" s="37">
        <f t="shared" si="41"/>
        <v>-16.970567605569467</v>
      </c>
    </row>
    <row r="884" spans="1:6" x14ac:dyDescent="0.3">
      <c r="A884" s="53">
        <v>3044</v>
      </c>
      <c r="B884" s="54">
        <f>273.16+'[1]Measured values'!H1526</f>
        <v>301.14000000000004</v>
      </c>
      <c r="C884" s="37">
        <f t="shared" si="39"/>
        <v>3.3207146177857468E-3</v>
      </c>
      <c r="D884" s="55">
        <v>4.5707199999999999E-4</v>
      </c>
      <c r="E884" s="37">
        <f t="shared" si="40"/>
        <v>4.2479782300200134E-8</v>
      </c>
      <c r="F884" s="37">
        <f t="shared" si="41"/>
        <v>-16.974237584785744</v>
      </c>
    </row>
    <row r="885" spans="1:6" x14ac:dyDescent="0.3">
      <c r="A885" s="53">
        <v>3046</v>
      </c>
      <c r="B885" s="54">
        <f>273.16+'[1]Measured values'!H1527</f>
        <v>301.14100000000002</v>
      </c>
      <c r="C885" s="37">
        <f t="shared" si="39"/>
        <v>3.3207035906767926E-3</v>
      </c>
      <c r="D885" s="55">
        <v>4.5363100000000002E-4</v>
      </c>
      <c r="E885" s="37">
        <f t="shared" si="40"/>
        <v>4.2371891913303017E-8</v>
      </c>
      <c r="F885" s="37">
        <f t="shared" si="41"/>
        <v>-16.976780621114521</v>
      </c>
    </row>
    <row r="886" spans="1:6" x14ac:dyDescent="0.3">
      <c r="A886" s="53">
        <v>3048</v>
      </c>
      <c r="B886" s="54">
        <f>273.16+'[1]Measured values'!H1528</f>
        <v>301.14160000000004</v>
      </c>
      <c r="C886" s="37">
        <f t="shared" si="39"/>
        <v>3.3206969744465722E-3</v>
      </c>
      <c r="D886" s="55">
        <v>4.50135E-4</v>
      </c>
      <c r="E886" s="37">
        <f t="shared" si="40"/>
        <v>4.217252934361198E-8</v>
      </c>
      <c r="F886" s="37">
        <f t="shared" si="41"/>
        <v>-16.981496791294646</v>
      </c>
    </row>
    <row r="887" spans="1:6" x14ac:dyDescent="0.3">
      <c r="A887" s="53">
        <v>3050</v>
      </c>
      <c r="B887" s="54">
        <f>273.16+'[1]Measured values'!H1529</f>
        <v>301.14260000000002</v>
      </c>
      <c r="C887" s="37">
        <f t="shared" si="39"/>
        <v>3.3206859474547937E-3</v>
      </c>
      <c r="D887" s="55">
        <v>4.4895699999999999E-4</v>
      </c>
      <c r="E887" s="37">
        <f t="shared" si="40"/>
        <v>4.2275298169421957E-8</v>
      </c>
      <c r="F887" s="37">
        <f t="shared" si="41"/>
        <v>-16.979062889095641</v>
      </c>
    </row>
    <row r="888" spans="1:6" x14ac:dyDescent="0.3">
      <c r="A888" s="53">
        <v>3052</v>
      </c>
      <c r="B888" s="54">
        <f>273.16+'[1]Measured values'!H1530</f>
        <v>301.14340000000004</v>
      </c>
      <c r="C888" s="37">
        <f t="shared" si="39"/>
        <v>3.3206771259140988E-3</v>
      </c>
      <c r="D888" s="55">
        <v>4.4433800000000001E-4</v>
      </c>
      <c r="E888" s="37">
        <f t="shared" si="40"/>
        <v>4.201065566054E-8</v>
      </c>
      <c r="F888" s="37">
        <f t="shared" si="41"/>
        <v>-16.985342544637685</v>
      </c>
    </row>
    <row r="889" spans="1:6" x14ac:dyDescent="0.3">
      <c r="A889" s="53">
        <v>3054</v>
      </c>
      <c r="B889" s="54">
        <f>273.16+'[1]Measured values'!H1531</f>
        <v>301.14400000000001</v>
      </c>
      <c r="C889" s="37">
        <f t="shared" si="39"/>
        <v>3.3206705097893366E-3</v>
      </c>
      <c r="D889" s="55">
        <v>4.3775599999999997E-4</v>
      </c>
      <c r="E889" s="37">
        <f t="shared" si="40"/>
        <v>4.1515080162488683E-8</v>
      </c>
      <c r="F889" s="37">
        <f t="shared" si="41"/>
        <v>-16.997209098305973</v>
      </c>
    </row>
    <row r="890" spans="1:6" x14ac:dyDescent="0.3">
      <c r="A890" s="53">
        <v>3056</v>
      </c>
      <c r="B890" s="54">
        <f>273.16+'[1]Measured values'!H1532</f>
        <v>301.14500000000004</v>
      </c>
      <c r="C890" s="37">
        <f t="shared" si="39"/>
        <v>3.3206594829733181E-3</v>
      </c>
      <c r="D890" s="55">
        <v>4.2932199999999999E-4</v>
      </c>
      <c r="E890" s="37">
        <f t="shared" si="40"/>
        <v>4.0924079852636883E-8</v>
      </c>
      <c r="F890" s="37">
        <f t="shared" si="41"/>
        <v>-17.011547197689396</v>
      </c>
    </row>
    <row r="891" spans="1:6" x14ac:dyDescent="0.3">
      <c r="A891" s="53">
        <v>3058</v>
      </c>
      <c r="B891" s="54">
        <f>273.16+'[1]Measured values'!H1533</f>
        <v>301.14580000000001</v>
      </c>
      <c r="C891" s="37">
        <f t="shared" si="39"/>
        <v>3.3206506615732312E-3</v>
      </c>
      <c r="D891" s="55">
        <v>4.2591900000000003E-4</v>
      </c>
      <c r="E891" s="37">
        <f t="shared" si="40"/>
        <v>4.0766987135785777E-8</v>
      </c>
      <c r="F891" s="37">
        <f t="shared" si="41"/>
        <v>-17.015393221894588</v>
      </c>
    </row>
    <row r="892" spans="1:6" x14ac:dyDescent="0.3">
      <c r="A892" s="53">
        <v>3060</v>
      </c>
      <c r="B892" s="54">
        <f>273.16+'[1]Measured values'!H1534</f>
        <v>301.14660000000003</v>
      </c>
      <c r="C892" s="37">
        <f t="shared" si="39"/>
        <v>3.3206418402200121E-3</v>
      </c>
      <c r="D892" s="55">
        <v>4.2128100000000002E-4</v>
      </c>
      <c r="E892" s="37">
        <f t="shared" si="40"/>
        <v>4.0489896582214496E-8</v>
      </c>
      <c r="F892" s="37">
        <f t="shared" si="41"/>
        <v>-17.022213361061826</v>
      </c>
    </row>
    <row r="893" spans="1:6" x14ac:dyDescent="0.3">
      <c r="A893" s="53">
        <v>3062</v>
      </c>
      <c r="B893" s="54">
        <f>273.16+'[1]Measured values'!H1535</f>
        <v>301.1472</v>
      </c>
      <c r="C893" s="37">
        <f t="shared" si="39"/>
        <v>3.3206352242358553E-3</v>
      </c>
      <c r="D893" s="55">
        <v>4.1989799999999998E-4</v>
      </c>
      <c r="E893" s="37">
        <f t="shared" si="40"/>
        <v>4.0482597334064877E-8</v>
      </c>
      <c r="F893" s="37">
        <f t="shared" si="41"/>
        <v>-17.022393650634651</v>
      </c>
    </row>
    <row r="894" spans="1:6" x14ac:dyDescent="0.3">
      <c r="A894" s="53">
        <v>3064</v>
      </c>
      <c r="B894" s="54">
        <f>273.16+'[1]Measured values'!H1536</f>
        <v>301.14840000000004</v>
      </c>
      <c r="C894" s="37">
        <f t="shared" si="39"/>
        <v>3.3206219923466299E-3</v>
      </c>
      <c r="D894" s="55">
        <v>4.1561499999999998E-4</v>
      </c>
      <c r="E894" s="37">
        <f t="shared" si="40"/>
        <v>4.032069005595515E-8</v>
      </c>
      <c r="F894" s="37">
        <f t="shared" si="41"/>
        <v>-17.026401098846733</v>
      </c>
    </row>
    <row r="895" spans="1:6" x14ac:dyDescent="0.3">
      <c r="A895" s="53">
        <v>3066</v>
      </c>
      <c r="B895" s="54">
        <f>273.16+'[1]Measured values'!H1537</f>
        <v>301.14940000000001</v>
      </c>
      <c r="C895" s="37">
        <f t="shared" si="39"/>
        <v>3.320610965852829E-3</v>
      </c>
      <c r="D895" s="55">
        <v>4.1499800000000003E-4</v>
      </c>
      <c r="E895" s="37">
        <f t="shared" si="40"/>
        <v>4.0472115051864609E-8</v>
      </c>
      <c r="F895" s="37">
        <f t="shared" si="41"/>
        <v>-17.022652617208678</v>
      </c>
    </row>
    <row r="896" spans="1:6" x14ac:dyDescent="0.3">
      <c r="A896" s="53">
        <v>3068</v>
      </c>
      <c r="B896" s="54">
        <f>273.16+'[1]Measured values'!H1538</f>
        <v>301.15020000000004</v>
      </c>
      <c r="C896" s="37">
        <f t="shared" si="39"/>
        <v>3.3206021447105129E-3</v>
      </c>
      <c r="D896" s="55">
        <v>4.1958000000000002E-4</v>
      </c>
      <c r="E896" s="37">
        <f t="shared" si="40"/>
        <v>4.1091481640468821E-8</v>
      </c>
      <c r="F896" s="37">
        <f t="shared" si="41"/>
        <v>-17.007464996281399</v>
      </c>
    </row>
    <row r="897" spans="1:6" x14ac:dyDescent="0.3">
      <c r="A897" s="53">
        <v>3070</v>
      </c>
      <c r="B897" s="54">
        <f>273.16+'[1]Measured values'!H1539</f>
        <v>301.15100000000001</v>
      </c>
      <c r="C897" s="37">
        <f t="shared" si="39"/>
        <v>3.3205933236150633E-3</v>
      </c>
      <c r="D897" s="55">
        <v>4.2126300000000001E-4</v>
      </c>
      <c r="E897" s="37">
        <f t="shared" si="40"/>
        <v>4.1430977442774289E-8</v>
      </c>
      <c r="F897" s="37">
        <f t="shared" si="41"/>
        <v>-16.999236988502666</v>
      </c>
    </row>
    <row r="898" spans="1:6" x14ac:dyDescent="0.3">
      <c r="A898" s="53">
        <v>3072</v>
      </c>
      <c r="B898" s="54">
        <f>273.16+'[1]Measured values'!H1540</f>
        <v>301.15200000000004</v>
      </c>
      <c r="C898" s="37">
        <f t="shared" si="39"/>
        <v>3.3205822973116561E-3</v>
      </c>
      <c r="D898" s="55">
        <v>4.2193599999999998E-4</v>
      </c>
      <c r="E898" s="37">
        <f t="shared" si="40"/>
        <v>4.1717948675418858E-8</v>
      </c>
      <c r="F898" s="37">
        <f t="shared" si="41"/>
        <v>-16.992334376876482</v>
      </c>
    </row>
    <row r="899" spans="1:6" x14ac:dyDescent="0.3">
      <c r="A899" s="53">
        <v>3074</v>
      </c>
      <c r="B899" s="54">
        <f>273.16+'[1]Measured values'!H1541</f>
        <v>301.1524</v>
      </c>
      <c r="C899" s="37">
        <f t="shared" si="39"/>
        <v>3.3205778868107974E-3</v>
      </c>
      <c r="D899" s="55">
        <v>4.2571299999999998E-4</v>
      </c>
      <c r="E899" s="37">
        <f t="shared" si="40"/>
        <v>4.218115915427338E-8</v>
      </c>
      <c r="F899" s="37">
        <f t="shared" si="41"/>
        <v>-16.981292181138404</v>
      </c>
    </row>
    <row r="900" spans="1:6" x14ac:dyDescent="0.3">
      <c r="A900" s="53">
        <v>3076</v>
      </c>
      <c r="B900" s="54">
        <f>273.16+'[1]Measured values'!H1542</f>
        <v>301.1533</v>
      </c>
      <c r="C900" s="37">
        <f t="shared" si="39"/>
        <v>3.3205679632267019E-3</v>
      </c>
      <c r="D900" s="55">
        <v>4.2266500000000002E-4</v>
      </c>
      <c r="E900" s="37">
        <f t="shared" si="40"/>
        <v>4.2081081378233934E-8</v>
      </c>
      <c r="F900" s="37">
        <f t="shared" si="41"/>
        <v>-16.9836675706952</v>
      </c>
    </row>
    <row r="901" spans="1:6" x14ac:dyDescent="0.3">
      <c r="A901" s="53">
        <v>3078</v>
      </c>
      <c r="B901" s="54">
        <f>273.16+'[1]Measured values'!H1543</f>
        <v>301.15430000000003</v>
      </c>
      <c r="C901" s="37">
        <f t="shared" si="39"/>
        <v>3.3205569370917164E-3</v>
      </c>
      <c r="D901" s="55">
        <v>4.2105700000000002E-4</v>
      </c>
      <c r="E901" s="37">
        <f t="shared" si="40"/>
        <v>4.214678553968578E-8</v>
      </c>
      <c r="F901" s="37">
        <f t="shared" si="41"/>
        <v>-16.98210741781033</v>
      </c>
    </row>
    <row r="902" spans="1:6" x14ac:dyDescent="0.3">
      <c r="A902" s="53">
        <v>3080</v>
      </c>
      <c r="B902" s="54">
        <f>273.16+'[1]Measured values'!H1544</f>
        <v>301.1549</v>
      </c>
      <c r="C902" s="37">
        <f t="shared" si="39"/>
        <v>3.3205503214458741E-3</v>
      </c>
      <c r="D902" s="55">
        <v>4.2090699999999999E-4</v>
      </c>
      <c r="E902" s="37">
        <f t="shared" si="40"/>
        <v>4.2268372550816636E-8</v>
      </c>
      <c r="F902" s="37">
        <f t="shared" si="41"/>
        <v>-16.979226724390745</v>
      </c>
    </row>
    <row r="903" spans="1:6" x14ac:dyDescent="0.3">
      <c r="A903" s="53">
        <v>3082</v>
      </c>
      <c r="B903" s="54">
        <f>273.16+'[1]Measured values'!H1545</f>
        <v>301.15590000000003</v>
      </c>
      <c r="C903" s="37">
        <f t="shared" si="39"/>
        <v>3.3205392954280487E-3</v>
      </c>
      <c r="D903" s="55">
        <v>4.2006600000000003E-4</v>
      </c>
      <c r="E903" s="37">
        <f t="shared" si="40"/>
        <v>4.2413106768930287E-8</v>
      </c>
      <c r="F903" s="37">
        <f t="shared" si="41"/>
        <v>-16.975808400568098</v>
      </c>
    </row>
    <row r="904" spans="1:6" x14ac:dyDescent="0.3">
      <c r="A904" s="53">
        <v>3084</v>
      </c>
      <c r="B904" s="54">
        <f>273.16+'[1]Measured values'!H1546</f>
        <v>301.15650000000005</v>
      </c>
      <c r="C904" s="37">
        <f t="shared" si="39"/>
        <v>3.3205326798525013E-3</v>
      </c>
      <c r="D904" s="55">
        <v>4.1896300000000001E-4</v>
      </c>
      <c r="E904" s="37">
        <f t="shared" si="40"/>
        <v>4.2440087703992197E-8</v>
      </c>
      <c r="F904" s="37">
        <f t="shared" si="41"/>
        <v>-16.975172456661948</v>
      </c>
    </row>
    <row r="905" spans="1:6" x14ac:dyDescent="0.3">
      <c r="A905" s="53">
        <v>3086</v>
      </c>
      <c r="B905" s="54">
        <f>273.16+'[1]Measured values'!H1547</f>
        <v>301.15750000000003</v>
      </c>
      <c r="C905" s="37">
        <f t="shared" ref="C905:C968" si="42">1/B905</f>
        <v>3.3205216539518357E-3</v>
      </c>
      <c r="D905" s="55">
        <v>4.17224E-4</v>
      </c>
      <c r="E905" s="37">
        <f t="shared" ref="E905:E968" si="43">(D905*($B$3-$B$4))/(($B$2*($B$3-B905)*($B$3-$B$4))+($B$1*($B$3-B905)*($B$4-B905)))</f>
        <v>4.2495567204652143E-8</v>
      </c>
      <c r="F905" s="37">
        <f t="shared" ref="F905:F968" si="44">LN(E905)</f>
        <v>-16.973866067522781</v>
      </c>
    </row>
    <row r="906" spans="1:6" x14ac:dyDescent="0.3">
      <c r="A906" s="53">
        <v>3088</v>
      </c>
      <c r="B906" s="54">
        <f>273.16+'[1]Measured values'!H1548</f>
        <v>301.15830000000005</v>
      </c>
      <c r="C906" s="37">
        <f t="shared" si="42"/>
        <v>3.3205128332840232E-3</v>
      </c>
      <c r="D906" s="55">
        <v>4.1712999999999999E-4</v>
      </c>
      <c r="E906" s="37">
        <f t="shared" si="43"/>
        <v>4.2673095893832426E-8</v>
      </c>
      <c r="F906" s="37">
        <f t="shared" si="44"/>
        <v>-16.969697188035052</v>
      </c>
    </row>
    <row r="907" spans="1:6" x14ac:dyDescent="0.3">
      <c r="A907" s="53">
        <v>3090</v>
      </c>
      <c r="B907" s="54">
        <f>273.16+'[1]Measured values'!H1549</f>
        <v>301.15950000000004</v>
      </c>
      <c r="C907" s="37">
        <f t="shared" si="42"/>
        <v>3.3204996023701722E-3</v>
      </c>
      <c r="D907" s="55">
        <v>4.1436199999999999E-4</v>
      </c>
      <c r="E907" s="37">
        <f t="shared" si="43"/>
        <v>4.2671805929224472E-8</v>
      </c>
      <c r="F907" s="37">
        <f t="shared" si="44"/>
        <v>-16.9697274174824</v>
      </c>
    </row>
    <row r="908" spans="1:6" x14ac:dyDescent="0.3">
      <c r="A908" s="53">
        <v>3092</v>
      </c>
      <c r="B908" s="54">
        <f>273.16+'[1]Measured values'!H1550</f>
        <v>301.15990000000005</v>
      </c>
      <c r="C908" s="37">
        <f t="shared" si="42"/>
        <v>3.3204951920889859E-3</v>
      </c>
      <c r="D908" s="55">
        <v>4.16962E-4</v>
      </c>
      <c r="E908" s="37">
        <f t="shared" si="43"/>
        <v>4.3034948898102904E-8</v>
      </c>
      <c r="F908" s="37">
        <f t="shared" si="44"/>
        <v>-16.96125328629536</v>
      </c>
    </row>
    <row r="909" spans="1:6" x14ac:dyDescent="0.3">
      <c r="A909" s="53">
        <v>3094</v>
      </c>
      <c r="B909" s="54">
        <f>273.16+'[1]Measured values'!H1551</f>
        <v>301.16070000000002</v>
      </c>
      <c r="C909" s="37">
        <f t="shared" si="42"/>
        <v>3.3204863715617606E-3</v>
      </c>
      <c r="D909" s="55">
        <v>4.1490500000000003E-4</v>
      </c>
      <c r="E909" s="37">
        <f t="shared" si="43"/>
        <v>4.3013753609283373E-8</v>
      </c>
      <c r="F909" s="37">
        <f t="shared" si="44"/>
        <v>-16.961745921015712</v>
      </c>
    </row>
    <row r="910" spans="1:6" x14ac:dyDescent="0.3">
      <c r="A910" s="53">
        <v>3096</v>
      </c>
      <c r="B910" s="54">
        <f>273.16+'[1]Measured values'!H1552</f>
        <v>301.16150000000005</v>
      </c>
      <c r="C910" s="37">
        <f t="shared" si="42"/>
        <v>3.3204775510813959E-3</v>
      </c>
      <c r="D910" s="55">
        <v>4.1217499999999998E-4</v>
      </c>
      <c r="E910" s="37">
        <f t="shared" si="43"/>
        <v>4.2922284329259445E-8</v>
      </c>
      <c r="F910" s="37">
        <f t="shared" si="44"/>
        <v>-16.963874697644485</v>
      </c>
    </row>
    <row r="911" spans="1:6" x14ac:dyDescent="0.3">
      <c r="A911" s="53">
        <v>3098</v>
      </c>
      <c r="B911" s="54">
        <f>273.16+'[1]Measured values'!H1553</f>
        <v>301.16230000000002</v>
      </c>
      <c r="C911" s="37">
        <f t="shared" si="42"/>
        <v>3.3204687306478929E-3</v>
      </c>
      <c r="D911" s="55">
        <v>4.0678900000000001E-4</v>
      </c>
      <c r="E911" s="37">
        <f t="shared" si="43"/>
        <v>4.255216003258821E-8</v>
      </c>
      <c r="F911" s="37">
        <f t="shared" si="44"/>
        <v>-16.972535218642339</v>
      </c>
    </row>
    <row r="912" spans="1:6" x14ac:dyDescent="0.3">
      <c r="A912" s="53">
        <v>3100</v>
      </c>
      <c r="B912" s="54">
        <f>273.16+'[1]Measured values'!H1554</f>
        <v>301.16290000000004</v>
      </c>
      <c r="C912" s="37">
        <f t="shared" si="42"/>
        <v>3.3204621153535177E-3</v>
      </c>
      <c r="D912" s="55">
        <v>4.0499399999999999E-4</v>
      </c>
      <c r="E912" s="37">
        <f t="shared" si="43"/>
        <v>4.250795316795379E-8</v>
      </c>
      <c r="F912" s="37">
        <f t="shared" si="44"/>
        <v>-16.973574645159687</v>
      </c>
    </row>
    <row r="913" spans="1:6" x14ac:dyDescent="0.3">
      <c r="A913" s="53">
        <v>3102</v>
      </c>
      <c r="B913" s="54">
        <f>273.16+'[1]Measured values'!H1555</f>
        <v>301.16390000000001</v>
      </c>
      <c r="C913" s="37">
        <f t="shared" si="42"/>
        <v>3.3204510899214677E-3</v>
      </c>
      <c r="D913" s="55">
        <v>4.03442E-4</v>
      </c>
      <c r="E913" s="37">
        <f t="shared" si="43"/>
        <v>4.2585569910086715E-8</v>
      </c>
      <c r="F913" s="37">
        <f t="shared" si="44"/>
        <v>-16.971750375559584</v>
      </c>
    </row>
    <row r="914" spans="1:6" x14ac:dyDescent="0.3">
      <c r="A914" s="53">
        <v>3104</v>
      </c>
      <c r="B914" s="54">
        <f>273.16+'[1]Measured values'!H1556</f>
        <v>301.16470000000004</v>
      </c>
      <c r="C914" s="37">
        <f t="shared" si="42"/>
        <v>3.320442269628545E-3</v>
      </c>
      <c r="D914" s="55">
        <v>4.0390899999999998E-4</v>
      </c>
      <c r="E914" s="37">
        <f t="shared" si="43"/>
        <v>4.2829476156992447E-8</v>
      </c>
      <c r="F914" s="37">
        <f t="shared" si="44"/>
        <v>-16.966039276143579</v>
      </c>
    </row>
    <row r="915" spans="1:6" x14ac:dyDescent="0.3">
      <c r="A915" s="53">
        <v>3106</v>
      </c>
      <c r="B915" s="54">
        <f>273.16+'[1]Measured values'!H1557</f>
        <v>301.16550000000001</v>
      </c>
      <c r="C915" s="37">
        <f t="shared" si="42"/>
        <v>3.3204334493824824E-3</v>
      </c>
      <c r="D915" s="55">
        <v>4.0432100000000002E-4</v>
      </c>
      <c r="E915" s="37">
        <f t="shared" si="43"/>
        <v>4.3069760091407035E-8</v>
      </c>
      <c r="F915" s="37">
        <f t="shared" si="44"/>
        <v>-16.960444708097739</v>
      </c>
    </row>
    <row r="916" spans="1:6" x14ac:dyDescent="0.3">
      <c r="A916" s="53">
        <v>3108</v>
      </c>
      <c r="B916" s="54">
        <f>273.16+'[1]Measured values'!H1558</f>
        <v>301.16630000000004</v>
      </c>
      <c r="C916" s="37">
        <f t="shared" si="42"/>
        <v>3.3204246291832782E-3</v>
      </c>
      <c r="D916" s="55">
        <v>4.0701399999999998E-4</v>
      </c>
      <c r="E916" s="37">
        <f t="shared" si="43"/>
        <v>4.3556357274864277E-8</v>
      </c>
      <c r="F916" s="37">
        <f t="shared" si="44"/>
        <v>-16.949210167840707</v>
      </c>
    </row>
    <row r="917" spans="1:6" x14ac:dyDescent="0.3">
      <c r="A917" s="53">
        <v>3110</v>
      </c>
      <c r="B917" s="54">
        <f>273.16+'[1]Measured values'!H1559</f>
        <v>301.1671</v>
      </c>
      <c r="C917" s="37">
        <f t="shared" si="42"/>
        <v>3.3204158090309331E-3</v>
      </c>
      <c r="D917" s="55">
        <v>4.0536800000000003E-4</v>
      </c>
      <c r="E917" s="37">
        <f t="shared" si="43"/>
        <v>4.3580973574150093E-8</v>
      </c>
      <c r="F917" s="37">
        <f t="shared" si="44"/>
        <v>-16.948645167749454</v>
      </c>
    </row>
    <row r="918" spans="1:6" x14ac:dyDescent="0.3">
      <c r="A918" s="53">
        <v>3112</v>
      </c>
      <c r="B918" s="54">
        <f>273.16+'[1]Measured values'!H1560</f>
        <v>301.16810000000004</v>
      </c>
      <c r="C918" s="37">
        <f t="shared" si="42"/>
        <v>3.3204047839063958E-3</v>
      </c>
      <c r="D918" s="55">
        <v>4.0376000000000002E-4</v>
      </c>
      <c r="E918" s="37">
        <f t="shared" si="43"/>
        <v>4.3660672424651482E-8</v>
      </c>
      <c r="F918" s="37">
        <f t="shared" si="44"/>
        <v>-16.946818084554035</v>
      </c>
    </row>
    <row r="919" spans="1:6" x14ac:dyDescent="0.3">
      <c r="A919" s="53">
        <v>3114</v>
      </c>
      <c r="B919" s="54">
        <f>273.16+'[1]Measured values'!H1561</f>
        <v>301.16880000000003</v>
      </c>
      <c r="C919" s="37">
        <f t="shared" si="42"/>
        <v>3.3203970663627834E-3</v>
      </c>
      <c r="D919" s="55">
        <v>4.0596600000000001E-4</v>
      </c>
      <c r="E919" s="37">
        <f t="shared" si="43"/>
        <v>4.407875196370231E-8</v>
      </c>
      <c r="F919" s="37">
        <f t="shared" si="44"/>
        <v>-16.937287985485732</v>
      </c>
    </row>
    <row r="920" spans="1:6" x14ac:dyDescent="0.3">
      <c r="A920" s="53">
        <v>3116</v>
      </c>
      <c r="B920" s="54">
        <f>273.16+'[1]Measured values'!H1562</f>
        <v>301.1694</v>
      </c>
      <c r="C920" s="37">
        <f t="shared" si="42"/>
        <v>3.3203904513539558E-3</v>
      </c>
      <c r="D920" s="55">
        <v>4.0370400000000001E-4</v>
      </c>
      <c r="E920" s="37">
        <f t="shared" si="43"/>
        <v>4.3987344099638907E-8</v>
      </c>
      <c r="F920" s="37">
        <f t="shared" si="44"/>
        <v>-16.939363878501887</v>
      </c>
    </row>
    <row r="921" spans="1:6" x14ac:dyDescent="0.3">
      <c r="A921" s="53">
        <v>3118</v>
      </c>
      <c r="B921" s="54">
        <f>273.16+'[1]Measured values'!H1563</f>
        <v>301.17040000000003</v>
      </c>
      <c r="C921" s="37">
        <f t="shared" si="42"/>
        <v>3.3203794263978129E-3</v>
      </c>
      <c r="D921" s="55">
        <v>4.0142200000000002E-4</v>
      </c>
      <c r="E921" s="37">
        <f t="shared" si="43"/>
        <v>4.3996647349006688E-8</v>
      </c>
      <c r="F921" s="37">
        <f t="shared" si="44"/>
        <v>-16.939152402544742</v>
      </c>
    </row>
    <row r="922" spans="1:6" x14ac:dyDescent="0.3">
      <c r="A922" s="53">
        <v>3120</v>
      </c>
      <c r="B922" s="54">
        <f>273.16+'[1]Measured values'!H1564</f>
        <v>301.17100000000005</v>
      </c>
      <c r="C922" s="37">
        <f t="shared" si="42"/>
        <v>3.3203728114592703E-3</v>
      </c>
      <c r="D922" s="55">
        <v>3.9925300000000002E-4</v>
      </c>
      <c r="E922" s="37">
        <f t="shared" si="43"/>
        <v>4.3914310892197225E-8</v>
      </c>
      <c r="F922" s="37">
        <f t="shared" si="44"/>
        <v>-16.94102558155523</v>
      </c>
    </row>
    <row r="923" spans="1:6" x14ac:dyDescent="0.3">
      <c r="A923" s="53">
        <v>3122</v>
      </c>
      <c r="B923" s="54">
        <f>273.16+'[1]Measured values'!H1565</f>
        <v>301.17200000000003</v>
      </c>
      <c r="C923" s="37">
        <f t="shared" si="42"/>
        <v>3.3203617866202698E-3</v>
      </c>
      <c r="D923" s="55">
        <v>3.9699100000000002E-4</v>
      </c>
      <c r="E923" s="37">
        <f t="shared" si="43"/>
        <v>4.3925479816149592E-8</v>
      </c>
      <c r="F923" s="37">
        <f t="shared" si="44"/>
        <v>-16.940771279400764</v>
      </c>
    </row>
    <row r="924" spans="1:6" x14ac:dyDescent="0.3">
      <c r="A924" s="53">
        <v>3124</v>
      </c>
      <c r="B924" s="54">
        <f>273.16+'[1]Measured values'!H1566</f>
        <v>301.17280000000005</v>
      </c>
      <c r="C924" s="37">
        <f t="shared" si="42"/>
        <v>3.3203529668017822E-3</v>
      </c>
      <c r="D924" s="55">
        <v>3.9708400000000002E-4</v>
      </c>
      <c r="E924" s="37">
        <f t="shared" si="43"/>
        <v>4.4146033298969812E-8</v>
      </c>
      <c r="F924" s="37">
        <f t="shared" si="44"/>
        <v>-16.935762759935784</v>
      </c>
    </row>
    <row r="925" spans="1:6" x14ac:dyDescent="0.3">
      <c r="A925" s="53">
        <v>3126</v>
      </c>
      <c r="B925" s="54">
        <f>273.16+'[1]Measured values'!H1567</f>
        <v>301.17360000000002</v>
      </c>
      <c r="C925" s="37">
        <f t="shared" si="42"/>
        <v>3.3203441470301513E-3</v>
      </c>
      <c r="D925" s="55">
        <v>4.0168400000000003E-4</v>
      </c>
      <c r="E925" s="37">
        <f t="shared" si="43"/>
        <v>4.4872185215101015E-8</v>
      </c>
      <c r="F925" s="37">
        <f t="shared" si="44"/>
        <v>-16.919447717116942</v>
      </c>
    </row>
    <row r="926" spans="1:6" x14ac:dyDescent="0.3">
      <c r="A926" s="53">
        <v>3128</v>
      </c>
      <c r="B926" s="54">
        <f>273.16+'[1]Measured values'!H1568</f>
        <v>301.17440000000005</v>
      </c>
      <c r="C926" s="37">
        <f t="shared" si="42"/>
        <v>3.3203353273053749E-3</v>
      </c>
      <c r="D926" s="55">
        <v>4.0198300000000002E-4</v>
      </c>
      <c r="E926" s="37">
        <f t="shared" si="43"/>
        <v>4.5122567143955311E-8</v>
      </c>
      <c r="F926" s="37">
        <f t="shared" si="44"/>
        <v>-16.913883335454123</v>
      </c>
    </row>
    <row r="927" spans="1:6" x14ac:dyDescent="0.3">
      <c r="A927" s="53">
        <v>3130</v>
      </c>
      <c r="B927" s="54">
        <f>273.16+'[1]Measured values'!H1569</f>
        <v>301.1748</v>
      </c>
      <c r="C927" s="37">
        <f t="shared" si="42"/>
        <v>3.3203309174605579E-3</v>
      </c>
      <c r="D927" s="55">
        <v>4.0254400000000001E-4</v>
      </c>
      <c r="E927" s="37">
        <f t="shared" si="43"/>
        <v>4.5294970226599968E-8</v>
      </c>
      <c r="F927" s="37">
        <f t="shared" si="44"/>
        <v>-16.910069843147376</v>
      </c>
    </row>
    <row r="928" spans="1:6" x14ac:dyDescent="0.3">
      <c r="A928" s="53">
        <v>3132</v>
      </c>
      <c r="B928" s="54">
        <f>273.16+'[1]Measured values'!H1570</f>
        <v>301.17560000000003</v>
      </c>
      <c r="C928" s="37">
        <f t="shared" si="42"/>
        <v>3.3203220978060637E-3</v>
      </c>
      <c r="D928" s="55">
        <v>3.9919700000000001E-4</v>
      </c>
      <c r="E928" s="37">
        <f t="shared" si="43"/>
        <v>4.513698603568275E-8</v>
      </c>
      <c r="F928" s="37">
        <f t="shared" si="44"/>
        <v>-16.913563837044435</v>
      </c>
    </row>
    <row r="929" spans="1:6" x14ac:dyDescent="0.3">
      <c r="A929" s="53">
        <v>3134</v>
      </c>
      <c r="B929" s="54">
        <f>273.16+'[1]Measured values'!H1571</f>
        <v>301.17660000000001</v>
      </c>
      <c r="C929" s="37">
        <f t="shared" si="42"/>
        <v>3.3203110733038355E-3</v>
      </c>
      <c r="D929" s="55">
        <v>3.9624300000000001E-4</v>
      </c>
      <c r="E929" s="37">
        <f t="shared" si="43"/>
        <v>4.5077227591349365E-8</v>
      </c>
      <c r="F929" s="37">
        <f t="shared" si="44"/>
        <v>-16.914888649414262</v>
      </c>
    </row>
    <row r="930" spans="1:6" x14ac:dyDescent="0.3">
      <c r="A930" s="53">
        <v>3136</v>
      </c>
      <c r="B930" s="54">
        <f>273.16+'[1]Measured values'!H1572</f>
        <v>301.17720000000003</v>
      </c>
      <c r="C930" s="37">
        <f t="shared" si="42"/>
        <v>3.3203044586376388E-3</v>
      </c>
      <c r="D930" s="55">
        <v>3.9336299999999998E-4</v>
      </c>
      <c r="E930" s="37">
        <f t="shared" si="43"/>
        <v>4.4914552936321613E-8</v>
      </c>
      <c r="F930" s="37">
        <f t="shared" si="44"/>
        <v>-16.918503975864336</v>
      </c>
    </row>
    <row r="931" spans="1:6" x14ac:dyDescent="0.3">
      <c r="A931" s="53">
        <v>3138</v>
      </c>
      <c r="B931" s="54">
        <f>273.16+'[1]Measured values'!H1573</f>
        <v>301.1782</v>
      </c>
      <c r="C931" s="37">
        <f t="shared" si="42"/>
        <v>3.3202934342525456E-3</v>
      </c>
      <c r="D931" s="55">
        <v>3.9087600000000002E-4</v>
      </c>
      <c r="E931" s="37">
        <f t="shared" si="43"/>
        <v>4.4906479408800357E-8</v>
      </c>
      <c r="F931" s="37">
        <f t="shared" si="44"/>
        <v>-16.91868374506387</v>
      </c>
    </row>
    <row r="932" spans="1:6" x14ac:dyDescent="0.3">
      <c r="A932" s="53">
        <v>3140</v>
      </c>
      <c r="B932" s="54">
        <f>273.16+'[1]Measured values'!H1574</f>
        <v>301.17880000000002</v>
      </c>
      <c r="C932" s="37">
        <f t="shared" si="42"/>
        <v>3.320286819656629E-3</v>
      </c>
      <c r="D932" s="55">
        <v>3.9096900000000002E-4</v>
      </c>
      <c r="E932" s="37">
        <f t="shared" si="43"/>
        <v>4.5084383364860708E-8</v>
      </c>
      <c r="F932" s="37">
        <f t="shared" si="44"/>
        <v>-16.914729917256519</v>
      </c>
    </row>
    <row r="933" spans="1:6" x14ac:dyDescent="0.3">
      <c r="A933" s="53">
        <v>3142</v>
      </c>
      <c r="B933" s="54">
        <f>273.16+'[1]Measured values'!H1575</f>
        <v>301.17940000000004</v>
      </c>
      <c r="C933" s="37">
        <f t="shared" si="42"/>
        <v>3.3202802050870672E-3</v>
      </c>
      <c r="D933" s="55">
        <v>3.8919300000000003E-4</v>
      </c>
      <c r="E933" s="37">
        <f t="shared" si="43"/>
        <v>4.5047288531919398E-8</v>
      </c>
      <c r="F933" s="37">
        <f t="shared" si="44"/>
        <v>-16.915553042674144</v>
      </c>
    </row>
    <row r="934" spans="1:6" x14ac:dyDescent="0.3">
      <c r="A934" s="53">
        <v>3144</v>
      </c>
      <c r="B934" s="54">
        <f>273.16+'[1]Measured values'!H1576</f>
        <v>301.18</v>
      </c>
      <c r="C934" s="37">
        <f t="shared" si="42"/>
        <v>3.3202735905438607E-3</v>
      </c>
      <c r="D934" s="55">
        <v>3.86182E-4</v>
      </c>
      <c r="E934" s="37">
        <f t="shared" si="43"/>
        <v>4.4866433488115271E-8</v>
      </c>
      <c r="F934" s="37">
        <f t="shared" si="44"/>
        <v>-16.919575905561931</v>
      </c>
    </row>
    <row r="935" spans="1:6" x14ac:dyDescent="0.3">
      <c r="A935" s="53">
        <v>3146</v>
      </c>
      <c r="B935" s="54">
        <f>273.16+'[1]Measured values'!H1577</f>
        <v>301.18120000000005</v>
      </c>
      <c r="C935" s="37">
        <f t="shared" si="42"/>
        <v>3.3202603615365097E-3</v>
      </c>
      <c r="D935" s="55">
        <v>3.8143299999999998E-4</v>
      </c>
      <c r="E935" s="37">
        <f t="shared" si="43"/>
        <v>4.4649636157042075E-8</v>
      </c>
      <c r="F935" s="37">
        <f t="shared" si="44"/>
        <v>-16.924419678435559</v>
      </c>
    </row>
    <row r="936" spans="1:6" x14ac:dyDescent="0.3">
      <c r="A936" s="53">
        <v>3148</v>
      </c>
      <c r="B936" s="54">
        <f>273.16+'[1]Measured values'!H1578</f>
        <v>301.18180000000001</v>
      </c>
      <c r="C936" s="37">
        <f t="shared" si="42"/>
        <v>3.3202537470723662E-3</v>
      </c>
      <c r="D936" s="55">
        <v>3.8421899999999999E-4</v>
      </c>
      <c r="E936" s="37">
        <f t="shared" si="43"/>
        <v>4.5146370823201852E-8</v>
      </c>
      <c r="F936" s="37">
        <f t="shared" si="44"/>
        <v>-16.913355940752595</v>
      </c>
    </row>
    <row r="937" spans="1:6" x14ac:dyDescent="0.3">
      <c r="A937" s="53">
        <v>3150</v>
      </c>
      <c r="B937" s="54">
        <f>273.16+'[1]Measured values'!H1579</f>
        <v>301.18260000000004</v>
      </c>
      <c r="C937" s="37">
        <f t="shared" si="42"/>
        <v>3.3202449278278358E-3</v>
      </c>
      <c r="D937" s="55">
        <v>3.8360199999999998E-4</v>
      </c>
      <c r="E937" s="37">
        <f t="shared" si="43"/>
        <v>4.5303009977675721E-8</v>
      </c>
      <c r="F937" s="37">
        <f t="shared" si="44"/>
        <v>-16.909892361241518</v>
      </c>
    </row>
    <row r="938" spans="1:6" x14ac:dyDescent="0.3">
      <c r="A938" s="53">
        <v>3152</v>
      </c>
      <c r="B938" s="54">
        <f>273.16+'[1]Measured values'!H1580</f>
        <v>301.18360000000001</v>
      </c>
      <c r="C938" s="37">
        <f t="shared" si="42"/>
        <v>3.3202339038380575E-3</v>
      </c>
      <c r="D938" s="55">
        <v>3.8124600000000002E-4</v>
      </c>
      <c r="E938" s="37">
        <f t="shared" si="43"/>
        <v>4.5312707879234036E-8</v>
      </c>
      <c r="F938" s="37">
        <f t="shared" si="44"/>
        <v>-16.909678316662394</v>
      </c>
    </row>
    <row r="939" spans="1:6" x14ac:dyDescent="0.3">
      <c r="A939" s="53">
        <v>3154</v>
      </c>
      <c r="B939" s="54">
        <f>273.16+'[1]Measured values'!H1581</f>
        <v>301.18420000000003</v>
      </c>
      <c r="C939" s="37">
        <f t="shared" si="42"/>
        <v>3.3202272894793283E-3</v>
      </c>
      <c r="D939" s="55">
        <v>3.8380800000000002E-4</v>
      </c>
      <c r="E939" s="37">
        <f t="shared" si="43"/>
        <v>4.5792923062024686E-8</v>
      </c>
      <c r="F939" s="37">
        <f t="shared" si="44"/>
        <v>-16.899136276061856</v>
      </c>
    </row>
    <row r="940" spans="1:6" x14ac:dyDescent="0.3">
      <c r="A940" s="53">
        <v>3156</v>
      </c>
      <c r="B940" s="54">
        <f>273.16+'[1]Measured values'!H1582</f>
        <v>301.18490000000003</v>
      </c>
      <c r="C940" s="37">
        <f t="shared" si="42"/>
        <v>3.3202195727607855E-3</v>
      </c>
      <c r="D940" s="55">
        <v>3.8259200000000001E-4</v>
      </c>
      <c r="E940" s="37">
        <f t="shared" si="43"/>
        <v>4.5853898575554132E-8</v>
      </c>
      <c r="F940" s="37">
        <f t="shared" si="44"/>
        <v>-16.897805612948023</v>
      </c>
    </row>
    <row r="941" spans="1:6" x14ac:dyDescent="0.3">
      <c r="A941" s="53">
        <v>3158</v>
      </c>
      <c r="B941" s="54">
        <f>273.16+'[1]Measured values'!H1583</f>
        <v>301.18550000000005</v>
      </c>
      <c r="C941" s="37">
        <f t="shared" si="42"/>
        <v>3.3202129584591553E-3</v>
      </c>
      <c r="D941" s="55">
        <v>3.82068E-4</v>
      </c>
      <c r="E941" s="37">
        <f t="shared" si="43"/>
        <v>4.5968961020041075E-8</v>
      </c>
      <c r="F941" s="37">
        <f t="shared" si="44"/>
        <v>-16.895299428644485</v>
      </c>
    </row>
    <row r="942" spans="1:6" x14ac:dyDescent="0.3">
      <c r="A942" s="53">
        <v>3160</v>
      </c>
      <c r="B942" s="54">
        <f>273.16+'[1]Measured values'!H1584</f>
        <v>301.18610000000001</v>
      </c>
      <c r="C942" s="37">
        <f t="shared" si="42"/>
        <v>3.320206344183878E-3</v>
      </c>
      <c r="D942" s="55">
        <v>3.80629E-4</v>
      </c>
      <c r="E942" s="37">
        <f t="shared" si="43"/>
        <v>4.5974401958952725E-8</v>
      </c>
      <c r="F942" s="37">
        <f t="shared" si="44"/>
        <v>-16.895181074502506</v>
      </c>
    </row>
    <row r="943" spans="1:6" x14ac:dyDescent="0.3">
      <c r="A943" s="53">
        <v>3162</v>
      </c>
      <c r="B943" s="54">
        <f>273.16+'[1]Measured values'!H1585</f>
        <v>301.18690000000004</v>
      </c>
      <c r="C943" s="37">
        <f t="shared" si="42"/>
        <v>3.3201975251911683E-3</v>
      </c>
      <c r="D943" s="55">
        <v>3.7840299999999998E-4</v>
      </c>
      <c r="E943" s="37">
        <f t="shared" si="43"/>
        <v>4.5944407103099598E-8</v>
      </c>
      <c r="F943" s="37">
        <f t="shared" si="44"/>
        <v>-16.895833712569164</v>
      </c>
    </row>
    <row r="944" spans="1:6" x14ac:dyDescent="0.3">
      <c r="A944" s="53">
        <v>3164</v>
      </c>
      <c r="B944" s="54">
        <f>273.16+'[1]Measured values'!H1586</f>
        <v>301.18770000000001</v>
      </c>
      <c r="C944" s="37">
        <f t="shared" si="42"/>
        <v>3.3201887062453083E-3</v>
      </c>
      <c r="D944" s="55">
        <v>3.7765500000000002E-4</v>
      </c>
      <c r="E944" s="37">
        <f t="shared" si="43"/>
        <v>4.6094493142021588E-8</v>
      </c>
      <c r="F944" s="37">
        <f t="shared" si="44"/>
        <v>-16.892572348699002</v>
      </c>
    </row>
    <row r="945" spans="1:6" x14ac:dyDescent="0.3">
      <c r="A945" s="53">
        <v>3166</v>
      </c>
      <c r="B945" s="54">
        <f>273.16+'[1]Measured values'!H1587</f>
        <v>301.18830000000003</v>
      </c>
      <c r="C945" s="37">
        <f t="shared" si="42"/>
        <v>3.3201820920666569E-3</v>
      </c>
      <c r="D945" s="55">
        <v>3.7398999999999999E-4</v>
      </c>
      <c r="E945" s="37">
        <f t="shared" si="43"/>
        <v>4.5827740470118825E-8</v>
      </c>
      <c r="F945" s="37">
        <f t="shared" si="44"/>
        <v>-16.898376242060184</v>
      </c>
    </row>
    <row r="946" spans="1:6" x14ac:dyDescent="0.3">
      <c r="A946" s="53">
        <v>3168</v>
      </c>
      <c r="B946" s="54">
        <f>273.16+'[1]Measured values'!H1588</f>
        <v>301.18910000000005</v>
      </c>
      <c r="C946" s="37">
        <f t="shared" si="42"/>
        <v>3.3201732732027812E-3</v>
      </c>
      <c r="D946" s="55">
        <v>3.6914700000000001E-4</v>
      </c>
      <c r="E946" s="37">
        <f t="shared" si="43"/>
        <v>4.5474148561282189E-8</v>
      </c>
      <c r="F946" s="37">
        <f t="shared" si="44"/>
        <v>-16.906121835943846</v>
      </c>
    </row>
    <row r="947" spans="1:6" x14ac:dyDescent="0.3">
      <c r="A947" s="53">
        <v>3170</v>
      </c>
      <c r="B947" s="54">
        <f>273.16+'[1]Measured values'!H1589</f>
        <v>301.18990000000002</v>
      </c>
      <c r="C947" s="37">
        <f t="shared" si="42"/>
        <v>3.3201644543857543E-3</v>
      </c>
      <c r="D947" s="55">
        <v>3.6802500000000001E-4</v>
      </c>
      <c r="E947" s="37">
        <f t="shared" si="43"/>
        <v>4.5577609036193047E-8</v>
      </c>
      <c r="F947" s="37">
        <f t="shared" si="44"/>
        <v>-16.903849270928781</v>
      </c>
    </row>
    <row r="948" spans="1:6" x14ac:dyDescent="0.3">
      <c r="A948" s="53">
        <v>3172</v>
      </c>
      <c r="B948" s="54">
        <f>273.16+'[1]Measured values'!H1590</f>
        <v>301.1909</v>
      </c>
      <c r="C948" s="37">
        <f t="shared" si="42"/>
        <v>3.3201534309303502E-3</v>
      </c>
      <c r="D948" s="55">
        <v>3.6604299999999998E-4</v>
      </c>
      <c r="E948" s="37">
        <f t="shared" si="43"/>
        <v>4.5636246606777635E-8</v>
      </c>
      <c r="F948" s="37">
        <f t="shared" si="44"/>
        <v>-16.90256355444966</v>
      </c>
    </row>
    <row r="949" spans="1:6" x14ac:dyDescent="0.3">
      <c r="A949" s="53">
        <v>3174</v>
      </c>
      <c r="B949" s="54">
        <f>273.16+'[1]Measured values'!H1591</f>
        <v>301.19110000000001</v>
      </c>
      <c r="C949" s="37">
        <f t="shared" si="42"/>
        <v>3.3201512262480532E-3</v>
      </c>
      <c r="D949" s="55">
        <v>3.6942799999999999E-4</v>
      </c>
      <c r="E949" s="37">
        <f t="shared" si="43"/>
        <v>4.6120146260848302E-8</v>
      </c>
      <c r="F949" s="37">
        <f t="shared" si="44"/>
        <v>-16.892015970239907</v>
      </c>
    </row>
    <row r="950" spans="1:6" x14ac:dyDescent="0.3">
      <c r="A950" s="53">
        <v>3176</v>
      </c>
      <c r="B950" s="54">
        <f>273.16+'[1]Measured values'!H1592</f>
        <v>301.19210000000004</v>
      </c>
      <c r="C950" s="37">
        <f t="shared" si="42"/>
        <v>3.3201402028804868E-3</v>
      </c>
      <c r="D950" s="55">
        <v>3.6598700000000002E-4</v>
      </c>
      <c r="E950" s="37">
        <f t="shared" si="43"/>
        <v>4.5999551399523267E-8</v>
      </c>
      <c r="F950" s="37">
        <f t="shared" si="44"/>
        <v>-16.894634192689146</v>
      </c>
    </row>
    <row r="951" spans="1:6" x14ac:dyDescent="0.3">
      <c r="A951" s="53">
        <v>3178</v>
      </c>
      <c r="B951" s="54">
        <f>273.16+'[1]Measured values'!H1593</f>
        <v>301.19290000000001</v>
      </c>
      <c r="C951" s="37">
        <f t="shared" si="42"/>
        <v>3.3201313842391371E-3</v>
      </c>
      <c r="D951" s="55">
        <v>3.6402299999999999E-4</v>
      </c>
      <c r="E951" s="37">
        <f t="shared" si="43"/>
        <v>4.6001574819531912E-8</v>
      </c>
      <c r="F951" s="37">
        <f t="shared" si="44"/>
        <v>-16.894590205836113</v>
      </c>
    </row>
    <row r="952" spans="1:6" x14ac:dyDescent="0.3">
      <c r="A952" s="53">
        <v>3180</v>
      </c>
      <c r="B952" s="54">
        <f>273.16+'[1]Measured values'!H1594</f>
        <v>301.19330000000002</v>
      </c>
      <c r="C952" s="37">
        <f t="shared" si="42"/>
        <v>3.3201269749360291E-3</v>
      </c>
      <c r="D952" s="55">
        <v>3.6110599999999998E-4</v>
      </c>
      <c r="E952" s="37">
        <f t="shared" si="43"/>
        <v>4.5757401869132225E-8</v>
      </c>
      <c r="F952" s="37">
        <f t="shared" si="44"/>
        <v>-16.89991226882216</v>
      </c>
    </row>
    <row r="953" spans="1:6" x14ac:dyDescent="0.3">
      <c r="A953" s="53">
        <v>3182</v>
      </c>
      <c r="B953" s="54">
        <f>273.16+'[1]Measured values'!H1595</f>
        <v>301.19390000000004</v>
      </c>
      <c r="C953" s="37">
        <f t="shared" si="42"/>
        <v>3.3201203610033268E-3</v>
      </c>
      <c r="D953" s="55">
        <v>3.5946099999999999E-4</v>
      </c>
      <c r="E953" s="37">
        <f t="shared" si="43"/>
        <v>4.5736050228985176E-8</v>
      </c>
      <c r="F953" s="37">
        <f t="shared" si="44"/>
        <v>-16.900379004747958</v>
      </c>
    </row>
    <row r="954" spans="1:6" x14ac:dyDescent="0.3">
      <c r="A954" s="53">
        <v>3184</v>
      </c>
      <c r="B954" s="54">
        <f>273.16+'[1]Measured values'!H1596</f>
        <v>301.19490000000002</v>
      </c>
      <c r="C954" s="37">
        <f t="shared" si="42"/>
        <v>3.3201093378407136E-3</v>
      </c>
      <c r="D954" s="55">
        <v>3.5598299999999998E-4</v>
      </c>
      <c r="E954" s="37">
        <f t="shared" si="43"/>
        <v>4.560573782584867E-8</v>
      </c>
      <c r="F954" s="37">
        <f t="shared" si="44"/>
        <v>-16.903232298827714</v>
      </c>
    </row>
    <row r="955" spans="1:6" x14ac:dyDescent="0.3">
      <c r="A955" s="53">
        <v>3186</v>
      </c>
      <c r="B955" s="54">
        <f>273.16+'[1]Measured values'!H1597</f>
        <v>301.19550000000004</v>
      </c>
      <c r="C955" s="37">
        <f t="shared" si="42"/>
        <v>3.3201027239782794E-3</v>
      </c>
      <c r="D955" s="55">
        <v>3.5605700000000001E-4</v>
      </c>
      <c r="E955" s="37">
        <f t="shared" si="43"/>
        <v>4.5804658430423427E-8</v>
      </c>
      <c r="F955" s="37">
        <f t="shared" si="44"/>
        <v>-16.898880038543972</v>
      </c>
    </row>
    <row r="956" spans="1:6" x14ac:dyDescent="0.3">
      <c r="A956" s="53">
        <v>3188</v>
      </c>
      <c r="B956" s="54">
        <f>273.16+'[1]Measured values'!H1598</f>
        <v>301.19570000000004</v>
      </c>
      <c r="C956" s="37">
        <f t="shared" si="42"/>
        <v>3.3201005193633239E-3</v>
      </c>
      <c r="D956" s="55">
        <v>3.58339E-4</v>
      </c>
      <c r="E956" s="37">
        <f t="shared" si="43"/>
        <v>4.6162128246036722E-8</v>
      </c>
      <c r="F956" s="37">
        <f t="shared" si="44"/>
        <v>-16.891106109959395</v>
      </c>
    </row>
    <row r="957" spans="1:6" x14ac:dyDescent="0.3">
      <c r="A957" s="53">
        <v>3190</v>
      </c>
      <c r="B957" s="54">
        <f>273.16+'[1]Measured values'!H1599</f>
        <v>301.19670000000002</v>
      </c>
      <c r="C957" s="37">
        <f t="shared" si="42"/>
        <v>3.320089496332463E-3</v>
      </c>
      <c r="D957" s="55">
        <v>3.54786E-4</v>
      </c>
      <c r="E957" s="37">
        <f t="shared" si="43"/>
        <v>4.6023421982733409E-8</v>
      </c>
      <c r="F957" s="37">
        <f t="shared" si="44"/>
        <v>-16.894115396504493</v>
      </c>
    </row>
    <row r="958" spans="1:6" x14ac:dyDescent="0.3">
      <c r="A958" s="53">
        <v>3192</v>
      </c>
      <c r="B958" s="54">
        <f>273.16+'[1]Measured values'!H1600</f>
        <v>301.19710000000003</v>
      </c>
      <c r="C958" s="37">
        <f t="shared" si="42"/>
        <v>3.3200850871406128E-3</v>
      </c>
      <c r="D958" s="55">
        <v>3.5347699999999999E-4</v>
      </c>
      <c r="E958" s="37">
        <f t="shared" si="43"/>
        <v>4.5981991103067301E-8</v>
      </c>
      <c r="F958" s="37">
        <f t="shared" si="44"/>
        <v>-16.895016014871977</v>
      </c>
    </row>
    <row r="959" spans="1:6" x14ac:dyDescent="0.3">
      <c r="A959" s="53">
        <v>3194</v>
      </c>
      <c r="B959" s="54">
        <f>273.16+'[1]Measured values'!H1601</f>
        <v>301.1979</v>
      </c>
      <c r="C959" s="37">
        <f t="shared" si="42"/>
        <v>3.3200762687920467E-3</v>
      </c>
      <c r="D959" s="55">
        <v>3.4833500000000002E-4</v>
      </c>
      <c r="E959" s="37">
        <f t="shared" si="43"/>
        <v>4.5568246199852494E-8</v>
      </c>
      <c r="F959" s="37">
        <f t="shared" si="44"/>
        <v>-16.904054718260408</v>
      </c>
    </row>
    <row r="960" spans="1:6" x14ac:dyDescent="0.3">
      <c r="A960" s="53">
        <v>3196</v>
      </c>
      <c r="B960" s="54">
        <f>273.16+'[1]Measured values'!H1602</f>
        <v>301.19870000000003</v>
      </c>
      <c r="C960" s="37">
        <f t="shared" si="42"/>
        <v>3.3200674504903238E-3</v>
      </c>
      <c r="D960" s="55">
        <v>3.4336099999999998E-4</v>
      </c>
      <c r="E960" s="37">
        <f t="shared" si="43"/>
        <v>4.5171916685047335E-8</v>
      </c>
      <c r="F960" s="37">
        <f t="shared" si="44"/>
        <v>-16.912790255480399</v>
      </c>
    </row>
    <row r="961" spans="1:6" x14ac:dyDescent="0.3">
      <c r="A961" s="53">
        <v>3198</v>
      </c>
      <c r="B961" s="54">
        <f>273.16+'[1]Measured values'!H1603</f>
        <v>301.19930000000005</v>
      </c>
      <c r="C961" s="37">
        <f t="shared" si="42"/>
        <v>3.3200608367947729E-3</v>
      </c>
      <c r="D961" s="55">
        <v>3.4059299999999998E-4</v>
      </c>
      <c r="E961" s="37">
        <f t="shared" si="43"/>
        <v>4.4998875731363896E-8</v>
      </c>
      <c r="F961" s="37">
        <f t="shared" si="44"/>
        <v>-16.91662833123566</v>
      </c>
    </row>
    <row r="962" spans="1:6" x14ac:dyDescent="0.3">
      <c r="A962" s="53">
        <v>3200</v>
      </c>
      <c r="B962" s="54">
        <f>273.16+'[1]Measured values'!H1604</f>
        <v>301.20010000000002</v>
      </c>
      <c r="C962" s="37">
        <f t="shared" si="42"/>
        <v>3.3200520185750269E-3</v>
      </c>
      <c r="D962" s="55">
        <v>3.3812499999999999E-4</v>
      </c>
      <c r="E962" s="37">
        <f t="shared" si="43"/>
        <v>4.4928306376339679E-8</v>
      </c>
      <c r="F962" s="37">
        <f t="shared" si="44"/>
        <v>-16.918197809292373</v>
      </c>
    </row>
    <row r="963" spans="1:6" x14ac:dyDescent="0.3">
      <c r="A963" s="53">
        <v>3202</v>
      </c>
      <c r="B963" s="54">
        <f>273.16+'[1]Measured values'!H1605</f>
        <v>301.20120000000003</v>
      </c>
      <c r="C963" s="37">
        <f t="shared" si="42"/>
        <v>3.3200398935993611E-3</v>
      </c>
      <c r="D963" s="55">
        <v>3.3603000000000002E-4</v>
      </c>
      <c r="E963" s="37">
        <f t="shared" si="43"/>
        <v>4.5003849768340574E-8</v>
      </c>
      <c r="F963" s="37">
        <f t="shared" si="44"/>
        <v>-16.916517800427751</v>
      </c>
    </row>
    <row r="964" spans="1:6" x14ac:dyDescent="0.3">
      <c r="A964" s="53">
        <v>3204</v>
      </c>
      <c r="B964" s="54">
        <f>273.16+'[1]Measured values'!H1606</f>
        <v>301.20160000000004</v>
      </c>
      <c r="C964" s="37">
        <f t="shared" si="42"/>
        <v>3.3200354845392584E-3</v>
      </c>
      <c r="D964" s="55">
        <v>3.3789999999999997E-4</v>
      </c>
      <c r="E964" s="37">
        <f t="shared" si="43"/>
        <v>4.5385110849862872E-8</v>
      </c>
      <c r="F964" s="37">
        <f t="shared" si="44"/>
        <v>-16.908081740536897</v>
      </c>
    </row>
    <row r="965" spans="1:6" x14ac:dyDescent="0.3">
      <c r="A965" s="53">
        <v>3206</v>
      </c>
      <c r="B965" s="54">
        <f>273.16+'[1]Measured values'!H1607</f>
        <v>301.20240000000001</v>
      </c>
      <c r="C965" s="37">
        <f t="shared" si="42"/>
        <v>3.320026666454185E-3</v>
      </c>
      <c r="D965" s="55">
        <v>3.37919E-4</v>
      </c>
      <c r="E965" s="37">
        <f t="shared" si="43"/>
        <v>4.565159052267146E-8</v>
      </c>
      <c r="F965" s="37">
        <f t="shared" si="44"/>
        <v>-16.902227388832841</v>
      </c>
    </row>
    <row r="966" spans="1:6" x14ac:dyDescent="0.3">
      <c r="A966" s="53">
        <v>3208</v>
      </c>
      <c r="B966" s="54">
        <f>273.16+'[1]Measured values'!H1608</f>
        <v>301.20300000000003</v>
      </c>
      <c r="C966" s="37">
        <f t="shared" si="42"/>
        <v>3.3200200529211192E-3</v>
      </c>
      <c r="D966" s="55">
        <v>3.4255599999999999E-4</v>
      </c>
      <c r="E966" s="37">
        <f t="shared" si="43"/>
        <v>4.6480744424789083E-8</v>
      </c>
      <c r="F966" s="37">
        <f t="shared" si="44"/>
        <v>-16.884227708507147</v>
      </c>
    </row>
    <row r="967" spans="1:6" x14ac:dyDescent="0.3">
      <c r="A967" s="53">
        <v>3210</v>
      </c>
      <c r="B967" s="54">
        <f>273.16+'[1]Measured values'!H1609</f>
        <v>301.20360000000005</v>
      </c>
      <c r="C967" s="37">
        <f t="shared" si="42"/>
        <v>3.3200134394144021E-3</v>
      </c>
      <c r="D967" s="55">
        <v>3.4137799999999998E-4</v>
      </c>
      <c r="E967" s="37">
        <f t="shared" si="43"/>
        <v>4.6524696683564321E-8</v>
      </c>
      <c r="F967" s="37">
        <f t="shared" si="44"/>
        <v>-16.88328255386838</v>
      </c>
    </row>
    <row r="968" spans="1:6" x14ac:dyDescent="0.3">
      <c r="A968" s="53">
        <v>3212</v>
      </c>
      <c r="B968" s="54">
        <f>273.16+'[1]Measured values'!H1610</f>
        <v>301.20440000000002</v>
      </c>
      <c r="C968" s="37">
        <f t="shared" si="42"/>
        <v>3.3200046214464326E-3</v>
      </c>
      <c r="D968" s="55">
        <v>3.4261300000000002E-4</v>
      </c>
      <c r="E968" s="37">
        <f t="shared" si="43"/>
        <v>4.696853086911475E-8</v>
      </c>
      <c r="F968" s="37">
        <f t="shared" si="44"/>
        <v>-16.873788015465344</v>
      </c>
    </row>
    <row r="969" spans="1:6" x14ac:dyDescent="0.3">
      <c r="A969" s="53">
        <v>3214</v>
      </c>
      <c r="B969" s="54">
        <f>273.16+'[1]Measured values'!H1611</f>
        <v>301.20460000000003</v>
      </c>
      <c r="C969" s="37">
        <f t="shared" ref="C969:C1032" si="45">1/B969</f>
        <v>3.3200024169617592E-3</v>
      </c>
      <c r="D969" s="55">
        <v>3.4648300000000002E-4</v>
      </c>
      <c r="E969" s="37">
        <f t="shared" ref="E969:E1032" si="46">(D969*($B$3-$B$4))/(($B$2*($B$3-B969)*($B$3-$B$4))+($B$1*($B$3-B969)*($B$4-B969)))</f>
        <v>4.7569239011399569E-8</v>
      </c>
      <c r="F969" s="37">
        <f t="shared" ref="F969:F1032" si="47">LN(E969)</f>
        <v>-16.861079523867943</v>
      </c>
    </row>
    <row r="970" spans="1:6" x14ac:dyDescent="0.3">
      <c r="A970" s="53">
        <v>3216</v>
      </c>
      <c r="B970" s="54">
        <f>273.16+'[1]Measured values'!H1612</f>
        <v>301.20520000000005</v>
      </c>
      <c r="C970" s="37">
        <f t="shared" si="45"/>
        <v>3.3199958035253037E-3</v>
      </c>
      <c r="D970" s="55">
        <v>3.4287400000000001E-4</v>
      </c>
      <c r="E970" s="37">
        <f t="shared" si="46"/>
        <v>4.7283316042591982E-8</v>
      </c>
      <c r="F970" s="37">
        <f t="shared" si="47"/>
        <v>-16.867108330043365</v>
      </c>
    </row>
    <row r="971" spans="1:6" x14ac:dyDescent="0.3">
      <c r="A971" s="53">
        <v>3218</v>
      </c>
      <c r="B971" s="54">
        <f>273.16+'[1]Measured values'!H1613</f>
        <v>301.2056</v>
      </c>
      <c r="C971" s="37">
        <f t="shared" si="45"/>
        <v>3.3199913945823052E-3</v>
      </c>
      <c r="D971" s="55">
        <v>3.3795599999999999E-4</v>
      </c>
      <c r="E971" s="37">
        <f t="shared" si="46"/>
        <v>4.674383881626427E-8</v>
      </c>
      <c r="F971" s="37">
        <f t="shared" si="47"/>
        <v>-16.878583379923217</v>
      </c>
    </row>
    <row r="972" spans="1:6" x14ac:dyDescent="0.3">
      <c r="A972" s="53">
        <v>3220</v>
      </c>
      <c r="B972" s="54">
        <f>273.16+'[1]Measured values'!H1614</f>
        <v>301.20660000000004</v>
      </c>
      <c r="C972" s="37">
        <f t="shared" si="45"/>
        <v>3.3199803722760387E-3</v>
      </c>
      <c r="D972" s="55">
        <v>3.34235E-4</v>
      </c>
      <c r="E972" s="37">
        <f t="shared" si="46"/>
        <v>4.6575778809203994E-8</v>
      </c>
      <c r="F972" s="37">
        <f t="shared" si="47"/>
        <v>-16.882185198983876</v>
      </c>
    </row>
    <row r="973" spans="1:6" x14ac:dyDescent="0.3">
      <c r="A973" s="53">
        <v>3222</v>
      </c>
      <c r="B973" s="54">
        <f>273.16+'[1]Measured values'!H1615</f>
        <v>301.20700000000005</v>
      </c>
      <c r="C973" s="37">
        <f t="shared" si="45"/>
        <v>3.3199759633740244E-3</v>
      </c>
      <c r="D973" s="55">
        <v>3.3391699999999998E-4</v>
      </c>
      <c r="E973" s="37">
        <f t="shared" si="46"/>
        <v>4.6671433115464471E-8</v>
      </c>
      <c r="F973" s="37">
        <f t="shared" si="47"/>
        <v>-16.880133570032442</v>
      </c>
    </row>
    <row r="974" spans="1:6" x14ac:dyDescent="0.3">
      <c r="A974" s="53">
        <v>3224</v>
      </c>
      <c r="B974" s="54">
        <f>273.16+'[1]Measured values'!H1616</f>
        <v>301.20760000000001</v>
      </c>
      <c r="C974" s="37">
        <f t="shared" si="45"/>
        <v>3.3199693500429602E-3</v>
      </c>
      <c r="D974" s="55">
        <v>3.2630700000000002E-4</v>
      </c>
      <c r="E974" s="37">
        <f t="shared" si="46"/>
        <v>4.5814503120696412E-8</v>
      </c>
      <c r="F974" s="37">
        <f t="shared" si="47"/>
        <v>-16.898665133929171</v>
      </c>
    </row>
    <row r="975" spans="1:6" x14ac:dyDescent="0.3">
      <c r="A975" s="53">
        <v>3226</v>
      </c>
      <c r="B975" s="54">
        <f>273.16+'[1]Measured values'!H1617</f>
        <v>301.20840000000004</v>
      </c>
      <c r="C975" s="37">
        <f t="shared" si="45"/>
        <v>3.3199605323091914E-3</v>
      </c>
      <c r="D975" s="55">
        <v>3.2191199999999999E-4</v>
      </c>
      <c r="E975" s="37">
        <f t="shared" si="46"/>
        <v>4.5472233813844585E-8</v>
      </c>
      <c r="F975" s="37">
        <f t="shared" si="47"/>
        <v>-16.906163943114862</v>
      </c>
    </row>
    <row r="976" spans="1:6" x14ac:dyDescent="0.3">
      <c r="A976" s="53">
        <v>3228</v>
      </c>
      <c r="B976" s="54">
        <f>273.16+'[1]Measured values'!H1618</f>
        <v>301.209</v>
      </c>
      <c r="C976" s="37">
        <f t="shared" si="45"/>
        <v>3.3199539190396036E-3</v>
      </c>
      <c r="D976" s="55">
        <v>3.1652699999999999E-4</v>
      </c>
      <c r="E976" s="37">
        <f t="shared" si="46"/>
        <v>4.4916386055233841E-8</v>
      </c>
      <c r="F976" s="37">
        <f t="shared" si="47"/>
        <v>-16.918463163223766</v>
      </c>
    </row>
    <row r="977" spans="1:6" x14ac:dyDescent="0.3">
      <c r="A977" s="53">
        <v>3230</v>
      </c>
      <c r="B977" s="54">
        <f>273.16+'[1]Measured values'!H1619</f>
        <v>301.21000000000004</v>
      </c>
      <c r="C977" s="37">
        <f t="shared" si="45"/>
        <v>3.3199428969821715E-3</v>
      </c>
      <c r="D977" s="55">
        <v>3.1196400000000002E-4</v>
      </c>
      <c r="E977" s="37">
        <f t="shared" si="46"/>
        <v>4.4609464920005486E-8</v>
      </c>
      <c r="F977" s="37">
        <f t="shared" si="47"/>
        <v>-16.925319782498089</v>
      </c>
    </row>
    <row r="978" spans="1:6" x14ac:dyDescent="0.3">
      <c r="A978" s="53">
        <v>3232</v>
      </c>
      <c r="B978" s="54">
        <f>273.16+'[1]Measured values'!H1620</f>
        <v>301.21020000000004</v>
      </c>
      <c r="C978" s="37">
        <f t="shared" si="45"/>
        <v>3.3199406925794673E-3</v>
      </c>
      <c r="D978" s="55">
        <v>3.1282400000000001E-4</v>
      </c>
      <c r="E978" s="37">
        <f t="shared" si="46"/>
        <v>4.4801377542156338E-8</v>
      </c>
      <c r="F978" s="37">
        <f t="shared" si="47"/>
        <v>-16.921026949289356</v>
      </c>
    </row>
    <row r="979" spans="1:6" x14ac:dyDescent="0.3">
      <c r="A979" s="53">
        <v>3234</v>
      </c>
      <c r="B979" s="54">
        <f>273.16+'[1]Measured values'!H1621</f>
        <v>301.21100000000001</v>
      </c>
      <c r="C979" s="37">
        <f t="shared" si="45"/>
        <v>3.3199318749979247E-3</v>
      </c>
      <c r="D979" s="55">
        <v>3.0833599999999998E-4</v>
      </c>
      <c r="E979" s="37">
        <f t="shared" si="46"/>
        <v>4.4432521116819576E-8</v>
      </c>
      <c r="F979" s="37">
        <f t="shared" si="47"/>
        <v>-16.929294178038347</v>
      </c>
    </row>
    <row r="980" spans="1:6" x14ac:dyDescent="0.3">
      <c r="A980" s="53">
        <v>3236</v>
      </c>
      <c r="B980" s="54">
        <f>273.16+'[1]Measured values'!H1622</f>
        <v>301.21120000000002</v>
      </c>
      <c r="C980" s="37">
        <f t="shared" si="45"/>
        <v>3.3199296706098577E-3</v>
      </c>
      <c r="D980" s="55">
        <v>3.0740100000000001E-4</v>
      </c>
      <c r="E980" s="37">
        <f t="shared" si="46"/>
        <v>4.4366580200123347E-8</v>
      </c>
      <c r="F980" s="37">
        <f t="shared" si="47"/>
        <v>-16.930779349123167</v>
      </c>
    </row>
    <row r="981" spans="1:6" x14ac:dyDescent="0.3">
      <c r="A981" s="53">
        <v>3238</v>
      </c>
      <c r="B981" s="54">
        <f>273.16+'[1]Measured values'!H1623</f>
        <v>301.21200000000005</v>
      </c>
      <c r="C981" s="37">
        <f t="shared" si="45"/>
        <v>3.3199208530868621E-3</v>
      </c>
      <c r="D981" s="55">
        <v>3.0611100000000002E-4</v>
      </c>
      <c r="E981" s="37">
        <f t="shared" si="46"/>
        <v>4.4456569246734812E-8</v>
      </c>
      <c r="F981" s="37">
        <f t="shared" si="47"/>
        <v>-16.928753096328464</v>
      </c>
    </row>
    <row r="982" spans="1:6" x14ac:dyDescent="0.3">
      <c r="A982" s="53">
        <v>3240</v>
      </c>
      <c r="B982" s="54">
        <f>273.16+'[1]Measured values'!H1624</f>
        <v>301.21260000000001</v>
      </c>
      <c r="C982" s="37">
        <f t="shared" si="45"/>
        <v>3.3199142399753527E-3</v>
      </c>
      <c r="D982" s="55">
        <v>3.04877E-4</v>
      </c>
      <c r="E982" s="37">
        <f t="shared" si="46"/>
        <v>4.4485916288261927E-8</v>
      </c>
      <c r="F982" s="37">
        <f t="shared" si="47"/>
        <v>-16.92809318577131</v>
      </c>
    </row>
    <row r="983" spans="1:6" x14ac:dyDescent="0.3">
      <c r="A983" s="53">
        <v>3242</v>
      </c>
      <c r="B983" s="54">
        <f>273.16+'[1]Measured values'!H1625</f>
        <v>301.21340000000004</v>
      </c>
      <c r="C983" s="37">
        <f t="shared" si="45"/>
        <v>3.3199054225343224E-3</v>
      </c>
      <c r="D983" s="55">
        <v>3.0571800000000002E-4</v>
      </c>
      <c r="E983" s="37">
        <f t="shared" si="46"/>
        <v>4.4890562457704266E-8</v>
      </c>
      <c r="F983" s="37">
        <f t="shared" si="47"/>
        <v>-16.919038254542844</v>
      </c>
    </row>
    <row r="984" spans="1:6" x14ac:dyDescent="0.3">
      <c r="A984" s="53">
        <v>3244</v>
      </c>
      <c r="B984" s="54">
        <f>273.16+'[1]Measured values'!H1626</f>
        <v>301.214</v>
      </c>
      <c r="C984" s="37">
        <f t="shared" si="45"/>
        <v>3.3198988094842868E-3</v>
      </c>
      <c r="D984" s="55">
        <v>3.0841100000000003E-4</v>
      </c>
      <c r="E984" s="37">
        <f t="shared" si="46"/>
        <v>4.5501675080283105E-8</v>
      </c>
      <c r="F984" s="37">
        <f t="shared" si="47"/>
        <v>-16.905516696715882</v>
      </c>
    </row>
    <row r="985" spans="1:6" x14ac:dyDescent="0.3">
      <c r="A985" s="53">
        <v>3246</v>
      </c>
      <c r="B985" s="54">
        <f>273.16+'[1]Measured values'!H1627</f>
        <v>301.21460000000002</v>
      </c>
      <c r="C985" s="37">
        <f t="shared" si="45"/>
        <v>3.3198921964605961E-3</v>
      </c>
      <c r="D985" s="55">
        <v>3.10823E-4</v>
      </c>
      <c r="E985" s="37">
        <f t="shared" si="46"/>
        <v>4.6076980309751832E-8</v>
      </c>
      <c r="F985" s="37">
        <f t="shared" si="47"/>
        <v>-16.892952354178455</v>
      </c>
    </row>
    <row r="986" spans="1:6" x14ac:dyDescent="0.3">
      <c r="A986" s="53">
        <v>3248</v>
      </c>
      <c r="B986" s="54">
        <f>273.16+'[1]Measured values'!H1628</f>
        <v>301.21520000000004</v>
      </c>
      <c r="C986" s="37">
        <f t="shared" si="45"/>
        <v>3.3198855834632511E-3</v>
      </c>
      <c r="D986" s="55">
        <v>3.1512400000000001E-4</v>
      </c>
      <c r="E986" s="37">
        <f t="shared" si="46"/>
        <v>4.6939193244972489E-8</v>
      </c>
      <c r="F986" s="37">
        <f t="shared" si="47"/>
        <v>-16.874412833612592</v>
      </c>
    </row>
    <row r="987" spans="1:6" x14ac:dyDescent="0.3">
      <c r="A987" s="53">
        <v>3250</v>
      </c>
      <c r="B987" s="54">
        <f>273.16+'[1]Measured values'!H1629</f>
        <v>301.21600000000001</v>
      </c>
      <c r="C987" s="37">
        <f t="shared" si="45"/>
        <v>3.3198767661744397E-3</v>
      </c>
      <c r="D987" s="55">
        <v>3.1529300000000002E-4</v>
      </c>
      <c r="E987" s="37">
        <f t="shared" si="46"/>
        <v>4.72674100479177E-8</v>
      </c>
      <c r="F987" s="37">
        <f t="shared" si="47"/>
        <v>-16.867444784251219</v>
      </c>
    </row>
    <row r="988" spans="1:6" x14ac:dyDescent="0.3">
      <c r="A988" s="53">
        <v>3252</v>
      </c>
      <c r="B988" s="54">
        <f>273.16+'[1]Measured values'!H1630</f>
        <v>301.2167</v>
      </c>
      <c r="C988" s="37">
        <f t="shared" si="45"/>
        <v>3.3198690510851492E-3</v>
      </c>
      <c r="D988" s="55">
        <v>3.16714E-4</v>
      </c>
      <c r="E988" s="37">
        <f t="shared" si="46"/>
        <v>4.7750038898935731E-8</v>
      </c>
      <c r="F988" s="37">
        <f t="shared" si="47"/>
        <v>-16.857285955382608</v>
      </c>
    </row>
    <row r="989" spans="1:6" x14ac:dyDescent="0.3">
      <c r="A989" s="53">
        <v>3254</v>
      </c>
      <c r="B989" s="54">
        <f>273.16+'[1]Measured values'!H1631</f>
        <v>301.21730000000002</v>
      </c>
      <c r="C989" s="37">
        <f t="shared" si="45"/>
        <v>3.3198624381800112E-3</v>
      </c>
      <c r="D989" s="55">
        <v>3.1517999999999997E-4</v>
      </c>
      <c r="E989" s="37">
        <f t="shared" si="46"/>
        <v>4.7751163840140737E-8</v>
      </c>
      <c r="F989" s="37">
        <f t="shared" si="47"/>
        <v>-16.857262396701191</v>
      </c>
    </row>
    <row r="990" spans="1:6" x14ac:dyDescent="0.3">
      <c r="A990" s="53">
        <v>3256</v>
      </c>
      <c r="B990" s="54">
        <f>273.16+'[1]Measured values'!H1632</f>
        <v>301.21790000000004</v>
      </c>
      <c r="C990" s="37">
        <f t="shared" si="45"/>
        <v>3.3198558253012185E-3</v>
      </c>
      <c r="D990" s="55">
        <v>3.17144E-4</v>
      </c>
      <c r="E990" s="37">
        <f t="shared" si="46"/>
        <v>4.8284866594329418E-8</v>
      </c>
      <c r="F990" s="37">
        <f t="shared" si="47"/>
        <v>-16.846147646411548</v>
      </c>
    </row>
    <row r="991" spans="1:6" x14ac:dyDescent="0.3">
      <c r="A991" s="53">
        <v>3258</v>
      </c>
      <c r="B991" s="54">
        <f>273.16+'[1]Measured values'!H1633</f>
        <v>301.21870000000001</v>
      </c>
      <c r="C991" s="37">
        <f t="shared" si="45"/>
        <v>3.3198470081704755E-3</v>
      </c>
      <c r="D991" s="55">
        <v>3.1643300000000002E-4</v>
      </c>
      <c r="E991" s="37">
        <f t="shared" si="46"/>
        <v>4.8494401634875741E-8</v>
      </c>
      <c r="F991" s="37">
        <f t="shared" si="47"/>
        <v>-16.841817475874301</v>
      </c>
    </row>
    <row r="992" spans="1:6" x14ac:dyDescent="0.3">
      <c r="A992" s="53">
        <v>3260</v>
      </c>
      <c r="B992" s="54">
        <f>273.16+'[1]Measured values'!H1634</f>
        <v>301.21890000000002</v>
      </c>
      <c r="C992" s="37">
        <f t="shared" si="45"/>
        <v>3.3198448038951073E-3</v>
      </c>
      <c r="D992" s="55">
        <v>3.1693800000000001E-4</v>
      </c>
      <c r="E992" s="37">
        <f t="shared" si="46"/>
        <v>4.8652024449572013E-8</v>
      </c>
      <c r="F992" s="37">
        <f t="shared" si="47"/>
        <v>-16.838572416650432</v>
      </c>
    </row>
    <row r="993" spans="1:6" x14ac:dyDescent="0.3">
      <c r="A993" s="53">
        <v>3262</v>
      </c>
      <c r="B993" s="54">
        <f>273.16+'[1]Measured values'!H1635</f>
        <v>301.21970000000005</v>
      </c>
      <c r="C993" s="37">
        <f t="shared" si="45"/>
        <v>3.3198359868229065E-3</v>
      </c>
      <c r="D993" s="55">
        <v>3.1460100000000002E-4</v>
      </c>
      <c r="E993" s="37">
        <f t="shared" si="46"/>
        <v>4.8614481119729416E-8</v>
      </c>
      <c r="F993" s="37">
        <f t="shared" si="47"/>
        <v>-16.839344384996313</v>
      </c>
    </row>
    <row r="994" spans="1:6" x14ac:dyDescent="0.3">
      <c r="A994" s="53">
        <v>3264</v>
      </c>
      <c r="B994" s="54">
        <f>273.16+'[1]Measured values'!H1636</f>
        <v>301.22030000000001</v>
      </c>
      <c r="C994" s="37">
        <f t="shared" si="45"/>
        <v>3.3198293740494913E-3</v>
      </c>
      <c r="D994" s="55">
        <v>3.1433900000000001E-4</v>
      </c>
      <c r="E994" s="37">
        <f t="shared" si="46"/>
        <v>4.881751043850544E-8</v>
      </c>
      <c r="F994" s="37">
        <f t="shared" si="47"/>
        <v>-16.835176767986798</v>
      </c>
    </row>
    <row r="995" spans="1:6" x14ac:dyDescent="0.3">
      <c r="A995" s="53">
        <v>3266</v>
      </c>
      <c r="B995" s="54">
        <f>273.16+'[1]Measured values'!H1637</f>
        <v>301.22070000000002</v>
      </c>
      <c r="C995" s="37">
        <f t="shared" si="45"/>
        <v>3.319824965548516E-3</v>
      </c>
      <c r="D995" s="55">
        <v>3.1768600000000002E-4</v>
      </c>
      <c r="E995" s="37">
        <f t="shared" si="46"/>
        <v>4.950275415914209E-8</v>
      </c>
      <c r="F995" s="37">
        <f t="shared" si="47"/>
        <v>-16.821237529340962</v>
      </c>
    </row>
    <row r="996" spans="1:6" x14ac:dyDescent="0.3">
      <c r="A996" s="53">
        <v>3268</v>
      </c>
      <c r="B996" s="54">
        <f>273.16+'[1]Measured values'!H1638</f>
        <v>301.2217</v>
      </c>
      <c r="C996" s="37">
        <f t="shared" si="45"/>
        <v>3.3198139443473031E-3</v>
      </c>
      <c r="D996" s="55">
        <v>3.1467499999999999E-4</v>
      </c>
      <c r="E996" s="37">
        <f t="shared" si="46"/>
        <v>4.9448118548490148E-8</v>
      </c>
      <c r="F996" s="37">
        <f t="shared" si="47"/>
        <v>-16.822341827154801</v>
      </c>
    </row>
    <row r="997" spans="1:6" x14ac:dyDescent="0.3">
      <c r="A997" s="53">
        <v>3270</v>
      </c>
      <c r="B997" s="54">
        <f>273.16+'[1]Measured values'!H1639</f>
        <v>301.22190000000001</v>
      </c>
      <c r="C997" s="37">
        <f t="shared" si="45"/>
        <v>3.3198117401158416E-3</v>
      </c>
      <c r="D997" s="55">
        <v>3.1785400000000001E-4</v>
      </c>
      <c r="E997" s="37">
        <f t="shared" si="46"/>
        <v>5.0032265471914821E-8</v>
      </c>
      <c r="F997" s="37">
        <f t="shared" si="47"/>
        <v>-16.810597730202574</v>
      </c>
    </row>
    <row r="998" spans="1:6" x14ac:dyDescent="0.3">
      <c r="A998" s="53">
        <v>3272</v>
      </c>
      <c r="B998" s="54">
        <f>273.16+'[1]Measured values'!H1640</f>
        <v>301.22270000000003</v>
      </c>
      <c r="C998" s="37">
        <f t="shared" si="45"/>
        <v>3.3198029232192655E-3</v>
      </c>
      <c r="D998" s="55">
        <v>3.11852E-4</v>
      </c>
      <c r="E998" s="37">
        <f t="shared" si="46"/>
        <v>4.9422344448279662E-8</v>
      </c>
      <c r="F998" s="37">
        <f t="shared" si="47"/>
        <v>-16.822863198250133</v>
      </c>
    </row>
    <row r="999" spans="1:6" x14ac:dyDescent="0.3">
      <c r="A999" s="53">
        <v>3274</v>
      </c>
      <c r="B999" s="54">
        <f>273.16+'[1]Measured values'!H1641</f>
        <v>301.22290000000004</v>
      </c>
      <c r="C999" s="37">
        <f t="shared" si="45"/>
        <v>3.3198007190024391E-3</v>
      </c>
      <c r="D999" s="55">
        <v>3.0960800000000001E-4</v>
      </c>
      <c r="E999" s="37">
        <f t="shared" si="46"/>
        <v>4.9150530505155114E-8</v>
      </c>
      <c r="F999" s="37">
        <f t="shared" si="47"/>
        <v>-16.828378196817283</v>
      </c>
    </row>
    <row r="1000" spans="1:6" x14ac:dyDescent="0.3">
      <c r="A1000" s="53">
        <v>3276</v>
      </c>
      <c r="B1000" s="54">
        <f>273.16+'[1]Measured values'!H1642</f>
        <v>301.22390000000001</v>
      </c>
      <c r="C1000" s="37">
        <f t="shared" si="45"/>
        <v>3.3197896979622133E-3</v>
      </c>
      <c r="D1000" s="55">
        <v>3.0295099999999998E-4</v>
      </c>
      <c r="E1000" s="37">
        <f t="shared" si="46"/>
        <v>4.8508031131818867E-8</v>
      </c>
      <c r="F1000" s="37">
        <f t="shared" si="47"/>
        <v>-16.841536462364761</v>
      </c>
    </row>
    <row r="1001" spans="1:6" x14ac:dyDescent="0.3">
      <c r="A1001" s="53">
        <v>3278</v>
      </c>
      <c r="B1001" s="54">
        <f>273.16+'[1]Measured values'!H1643</f>
        <v>301.22470000000004</v>
      </c>
      <c r="C1001" s="37">
        <f t="shared" si="45"/>
        <v>3.319780881182718E-3</v>
      </c>
      <c r="D1001" s="55">
        <v>3.0240900000000001E-4</v>
      </c>
      <c r="E1001" s="37">
        <f t="shared" si="46"/>
        <v>4.875726302588033E-8</v>
      </c>
      <c r="F1001" s="37">
        <f t="shared" si="47"/>
        <v>-16.836411665453475</v>
      </c>
    </row>
    <row r="1002" spans="1:6" x14ac:dyDescent="0.3">
      <c r="A1002" s="53">
        <v>3280</v>
      </c>
      <c r="B1002" s="54">
        <f>273.16+'[1]Measured values'!H1644</f>
        <v>301.22490000000005</v>
      </c>
      <c r="C1002" s="37">
        <f t="shared" si="45"/>
        <v>3.3197786769951615E-3</v>
      </c>
      <c r="D1002" s="55">
        <v>3.0375500000000001E-4</v>
      </c>
      <c r="E1002" s="37">
        <f t="shared" si="46"/>
        <v>4.905938897922353E-8</v>
      </c>
      <c r="F1002" s="37">
        <f t="shared" si="47"/>
        <v>-16.830234252754909</v>
      </c>
    </row>
    <row r="1003" spans="1:6" x14ac:dyDescent="0.3">
      <c r="A1003" s="53">
        <v>3282</v>
      </c>
      <c r="B1003" s="54">
        <f>273.16+'[1]Measured values'!H1645</f>
        <v>301.22570000000002</v>
      </c>
      <c r="C1003" s="37">
        <f t="shared" si="45"/>
        <v>3.3197698602742062E-3</v>
      </c>
      <c r="D1003" s="55">
        <v>3.0031399999999998E-4</v>
      </c>
      <c r="E1003" s="37">
        <f t="shared" si="46"/>
        <v>4.8843166125188164E-8</v>
      </c>
      <c r="F1003" s="37">
        <f t="shared" si="47"/>
        <v>-16.834651363326998</v>
      </c>
    </row>
    <row r="1004" spans="1:6" x14ac:dyDescent="0.3">
      <c r="A1004" s="53">
        <v>3284</v>
      </c>
      <c r="B1004" s="54">
        <f>273.16+'[1]Measured values'!H1646</f>
        <v>301.22650000000004</v>
      </c>
      <c r="C1004" s="37">
        <f t="shared" si="45"/>
        <v>3.3197610436000811E-3</v>
      </c>
      <c r="D1004" s="55">
        <v>2.9922999999999999E-4</v>
      </c>
      <c r="E1004" s="37">
        <f t="shared" si="46"/>
        <v>4.9009939671636125E-8</v>
      </c>
      <c r="F1004" s="37">
        <f t="shared" si="47"/>
        <v>-16.8312427089656</v>
      </c>
    </row>
    <row r="1005" spans="1:6" x14ac:dyDescent="0.3">
      <c r="A1005" s="53">
        <v>3286</v>
      </c>
      <c r="B1005" s="54">
        <f>273.16+'[1]Measured values'!H1647</f>
        <v>301.2269</v>
      </c>
      <c r="C1005" s="37">
        <f t="shared" si="45"/>
        <v>3.3197566352805808E-3</v>
      </c>
      <c r="D1005" s="55">
        <v>3.0199699999999998E-4</v>
      </c>
      <c r="E1005" s="37">
        <f t="shared" si="46"/>
        <v>4.963809880106158E-8</v>
      </c>
      <c r="F1005" s="37">
        <f t="shared" si="47"/>
        <v>-16.818507177080331</v>
      </c>
    </row>
    <row r="1006" spans="1:6" x14ac:dyDescent="0.3">
      <c r="A1006" s="53">
        <v>3288</v>
      </c>
      <c r="B1006" s="54">
        <f>273.16+'[1]Measured values'!H1648</f>
        <v>301.22750000000002</v>
      </c>
      <c r="C1006" s="37">
        <f t="shared" si="45"/>
        <v>3.3197500228232812E-3</v>
      </c>
      <c r="D1006" s="55">
        <v>3.0220300000000002E-4</v>
      </c>
      <c r="E1006" s="37">
        <f t="shared" si="46"/>
        <v>4.9936913025128081E-8</v>
      </c>
      <c r="F1006" s="37">
        <f t="shared" si="47"/>
        <v>-16.812505367679176</v>
      </c>
    </row>
    <row r="1007" spans="1:6" x14ac:dyDescent="0.3">
      <c r="A1007" s="53">
        <v>3290</v>
      </c>
      <c r="B1007" s="54">
        <f>273.16+'[1]Measured values'!H1649</f>
        <v>301.22810000000004</v>
      </c>
      <c r="C1007" s="37">
        <f t="shared" si="45"/>
        <v>3.3197434103923234E-3</v>
      </c>
      <c r="D1007" s="55">
        <v>3.0285700000000002E-4</v>
      </c>
      <c r="E1007" s="37">
        <f t="shared" si="46"/>
        <v>5.0313357574945894E-8</v>
      </c>
      <c r="F1007" s="37">
        <f t="shared" si="47"/>
        <v>-16.804995236945025</v>
      </c>
    </row>
    <row r="1008" spans="1:6" x14ac:dyDescent="0.3">
      <c r="A1008" s="53">
        <v>3292</v>
      </c>
      <c r="B1008" s="54">
        <f>273.16+'[1]Measured values'!H1650</f>
        <v>301.22890000000001</v>
      </c>
      <c r="C1008" s="37">
        <f t="shared" si="45"/>
        <v>3.3197345938586901E-3</v>
      </c>
      <c r="D1008" s="55">
        <v>3.0330599999999999E-4</v>
      </c>
      <c r="E1008" s="37">
        <f t="shared" si="46"/>
        <v>5.0750830109927143E-8</v>
      </c>
      <c r="F1008" s="37">
        <f t="shared" si="47"/>
        <v>-16.796337862312431</v>
      </c>
    </row>
    <row r="1009" spans="1:6" x14ac:dyDescent="0.3">
      <c r="A1009" s="53">
        <v>3294</v>
      </c>
      <c r="B1009" s="54">
        <f>273.16+'[1]Measured values'!H1651</f>
        <v>301.22930000000002</v>
      </c>
      <c r="C1009" s="37">
        <f t="shared" si="45"/>
        <v>3.319730185609434E-3</v>
      </c>
      <c r="D1009" s="55">
        <v>3.0809300000000001E-4</v>
      </c>
      <c r="E1009" s="37">
        <f t="shared" si="46"/>
        <v>5.1738119096530202E-8</v>
      </c>
      <c r="F1009" s="37">
        <f t="shared" si="47"/>
        <v>-16.777071013834814</v>
      </c>
    </row>
    <row r="1010" spans="1:6" x14ac:dyDescent="0.3">
      <c r="A1010" s="53">
        <v>3296</v>
      </c>
      <c r="B1010" s="54">
        <f>273.16+'[1]Measured values'!H1652</f>
        <v>301.2303</v>
      </c>
      <c r="C1010" s="37">
        <f t="shared" si="45"/>
        <v>3.3197191650375145E-3</v>
      </c>
      <c r="D1010" s="55">
        <v>3.06223E-4</v>
      </c>
      <c r="E1010" s="37">
        <f t="shared" si="46"/>
        <v>5.1892925064740713E-8</v>
      </c>
      <c r="F1010" s="37">
        <f t="shared" si="47"/>
        <v>-16.774083374665238</v>
      </c>
    </row>
    <row r="1011" spans="1:6" x14ac:dyDescent="0.3">
      <c r="A1011" s="53">
        <v>3298</v>
      </c>
      <c r="B1011" s="54">
        <f>273.16+'[1]Measured values'!H1653</f>
        <v>301.23050000000001</v>
      </c>
      <c r="C1011" s="37">
        <f t="shared" si="45"/>
        <v>3.3197169609319108E-3</v>
      </c>
      <c r="D1011" s="55">
        <v>3.1058000000000002E-4</v>
      </c>
      <c r="E1011" s="37">
        <f t="shared" si="46"/>
        <v>5.2727411057113011E-8</v>
      </c>
      <c r="F1011" s="37">
        <f t="shared" si="47"/>
        <v>-16.758130382710789</v>
      </c>
    </row>
    <row r="1012" spans="1:6" x14ac:dyDescent="0.3">
      <c r="A1012" s="53">
        <v>3300</v>
      </c>
      <c r="B1012" s="54">
        <f>273.16+'[1]Measured values'!H1654</f>
        <v>301.23150000000004</v>
      </c>
      <c r="C1012" s="37">
        <f t="shared" si="45"/>
        <v>3.3197059404477948E-3</v>
      </c>
      <c r="D1012" s="55">
        <v>3.1031899999999998E-4</v>
      </c>
      <c r="E1012" s="37">
        <f t="shared" si="46"/>
        <v>5.3168726273717165E-8</v>
      </c>
      <c r="F1012" s="37">
        <f t="shared" si="47"/>
        <v>-16.749795465449342</v>
      </c>
    </row>
    <row r="1013" spans="1:6" x14ac:dyDescent="0.3">
      <c r="A1013" s="53">
        <v>3302</v>
      </c>
      <c r="B1013" s="54">
        <f>273.16+'[1]Measured values'!H1655</f>
        <v>301.23150000000004</v>
      </c>
      <c r="C1013" s="37">
        <f t="shared" si="45"/>
        <v>3.3197059404477948E-3</v>
      </c>
      <c r="D1013" s="55">
        <v>3.1175799999999998E-4</v>
      </c>
      <c r="E1013" s="37">
        <f t="shared" si="46"/>
        <v>5.3415278360788464E-8</v>
      </c>
      <c r="F1013" s="37">
        <f t="shared" si="47"/>
        <v>-16.745169020277135</v>
      </c>
    </row>
    <row r="1014" spans="1:6" x14ac:dyDescent="0.3">
      <c r="A1014" s="53">
        <v>3304</v>
      </c>
      <c r="B1014" s="54">
        <f>273.16+'[1]Measured values'!H1656</f>
        <v>301.23240000000004</v>
      </c>
      <c r="C1014" s="37">
        <f t="shared" si="45"/>
        <v>3.3196960220746503E-3</v>
      </c>
      <c r="D1014" s="55">
        <v>3.1101000000000002E-4</v>
      </c>
      <c r="E1014" s="37">
        <f t="shared" si="46"/>
        <v>5.3732890166010232E-8</v>
      </c>
      <c r="F1014" s="37">
        <f t="shared" si="47"/>
        <v>-16.739240543106831</v>
      </c>
    </row>
    <row r="1015" spans="1:6" x14ac:dyDescent="0.3">
      <c r="A1015" s="53">
        <v>3306</v>
      </c>
      <c r="B1015" s="54">
        <f>273.16+'[1]Measured values'!H1657</f>
        <v>301.2328</v>
      </c>
      <c r="C1015" s="37">
        <f t="shared" si="45"/>
        <v>3.3196916139278327E-3</v>
      </c>
      <c r="D1015" s="55">
        <v>3.0828000000000002E-4</v>
      </c>
      <c r="E1015" s="37">
        <f t="shared" si="46"/>
        <v>5.3459993591157653E-8</v>
      </c>
      <c r="F1015" s="37">
        <f t="shared" si="47"/>
        <v>-16.744332246116723</v>
      </c>
    </row>
    <row r="1016" spans="1:6" x14ac:dyDescent="0.3">
      <c r="A1016" s="53">
        <v>3308</v>
      </c>
      <c r="B1016" s="54">
        <f>273.16+'[1]Measured values'!H1658</f>
        <v>301.23380000000003</v>
      </c>
      <c r="C1016" s="37">
        <f t="shared" si="45"/>
        <v>3.3196805936120048E-3</v>
      </c>
      <c r="D1016" s="55">
        <v>3.0560599999999999E-4</v>
      </c>
      <c r="E1016" s="37">
        <f t="shared" si="46"/>
        <v>5.349537587052499E-8</v>
      </c>
      <c r="F1016" s="37">
        <f t="shared" si="47"/>
        <v>-16.743670619106574</v>
      </c>
    </row>
    <row r="1017" spans="1:6" x14ac:dyDescent="0.3">
      <c r="A1017" s="53">
        <v>3310</v>
      </c>
      <c r="B1017" s="54">
        <f>273.16+'[1]Measured values'!H1659</f>
        <v>301.23440000000005</v>
      </c>
      <c r="C1017" s="37">
        <f t="shared" si="45"/>
        <v>3.3196739814576283E-3</v>
      </c>
      <c r="D1017" s="55">
        <v>3.0261399999999999E-4</v>
      </c>
      <c r="E1017" s="37">
        <f t="shared" si="46"/>
        <v>5.3272651010828497E-8</v>
      </c>
      <c r="F1017" s="37">
        <f t="shared" si="47"/>
        <v>-16.747842751706141</v>
      </c>
    </row>
    <row r="1018" spans="1:6" x14ac:dyDescent="0.3">
      <c r="A1018" s="53">
        <v>3312</v>
      </c>
      <c r="B1018" s="54">
        <f>273.16+'[1]Measured values'!H1660</f>
        <v>301.23480000000001</v>
      </c>
      <c r="C1018" s="37">
        <f t="shared" si="45"/>
        <v>3.319669573369345E-3</v>
      </c>
      <c r="D1018" s="55">
        <v>3.034E-4</v>
      </c>
      <c r="E1018" s="37">
        <f t="shared" si="46"/>
        <v>5.3614130396605179E-8</v>
      </c>
      <c r="F1018" s="37">
        <f t="shared" si="47"/>
        <v>-16.741453176810758</v>
      </c>
    </row>
    <row r="1019" spans="1:6" x14ac:dyDescent="0.3">
      <c r="A1019" s="53">
        <v>3314</v>
      </c>
      <c r="B1019" s="54">
        <f>273.16+'[1]Measured values'!H1661</f>
        <v>301.23560000000003</v>
      </c>
      <c r="C1019" s="37">
        <f t="shared" si="45"/>
        <v>3.319660757227897E-3</v>
      </c>
      <c r="D1019" s="55">
        <v>3.0416599999999997E-4</v>
      </c>
      <c r="E1019" s="37">
        <f t="shared" si="46"/>
        <v>5.4161419035875176E-8</v>
      </c>
      <c r="F1019" s="37">
        <f t="shared" si="47"/>
        <v>-16.731297007875526</v>
      </c>
    </row>
    <row r="1020" spans="1:6" x14ac:dyDescent="0.3">
      <c r="A1020" s="53">
        <v>3316</v>
      </c>
      <c r="B1020" s="54">
        <f>273.16+'[1]Measured values'!H1662</f>
        <v>301.23600000000005</v>
      </c>
      <c r="C1020" s="37">
        <f t="shared" si="45"/>
        <v>3.3196563491747328E-3</v>
      </c>
      <c r="D1020" s="55">
        <v>3.0265199999999999E-4</v>
      </c>
      <c r="E1020" s="37">
        <f t="shared" si="46"/>
        <v>5.4099131600510386E-8</v>
      </c>
      <c r="F1020" s="37">
        <f t="shared" si="47"/>
        <v>-16.732447702969381</v>
      </c>
    </row>
    <row r="1021" spans="1:6" x14ac:dyDescent="0.3">
      <c r="A1021" s="53">
        <v>3318</v>
      </c>
      <c r="B1021" s="54">
        <f>273.16+'[1]Measured values'!H1663</f>
        <v>301.2364</v>
      </c>
      <c r="C1021" s="37">
        <f t="shared" si="45"/>
        <v>3.3196519411332762E-3</v>
      </c>
      <c r="D1021" s="55">
        <v>3.0095000000000002E-4</v>
      </c>
      <c r="E1021" s="37">
        <f t="shared" si="46"/>
        <v>5.4002628087781404E-8</v>
      </c>
      <c r="F1021" s="37">
        <f t="shared" si="47"/>
        <v>-16.734233123274151</v>
      </c>
    </row>
    <row r="1022" spans="1:6" x14ac:dyDescent="0.3">
      <c r="A1022" s="53">
        <v>3320</v>
      </c>
      <c r="B1022" s="54">
        <f>273.16+'[1]Measured values'!H1664</f>
        <v>301.23740000000004</v>
      </c>
      <c r="C1022" s="37">
        <f t="shared" si="45"/>
        <v>3.3196409210808483E-3</v>
      </c>
      <c r="D1022" s="55">
        <v>2.9928600000000001E-4</v>
      </c>
      <c r="E1022" s="37">
        <f t="shared" si="46"/>
        <v>5.4227538412889803E-8</v>
      </c>
      <c r="F1022" s="37">
        <f t="shared" si="47"/>
        <v>-16.730076968735514</v>
      </c>
    </row>
    <row r="1023" spans="1:6" x14ac:dyDescent="0.3">
      <c r="A1023" s="53">
        <v>3322</v>
      </c>
      <c r="B1023" s="54">
        <f>273.16+'[1]Measured values'!H1665</f>
        <v>301.23760000000004</v>
      </c>
      <c r="C1023" s="37">
        <f t="shared" si="45"/>
        <v>3.3196387170791423E-3</v>
      </c>
      <c r="D1023" s="55">
        <v>3.0012700000000002E-4</v>
      </c>
      <c r="E1023" s="37">
        <f t="shared" si="46"/>
        <v>5.4486143426918394E-8</v>
      </c>
      <c r="F1023" s="37">
        <f t="shared" si="47"/>
        <v>-16.725319416651349</v>
      </c>
    </row>
    <row r="1024" spans="1:6" x14ac:dyDescent="0.3">
      <c r="A1024" s="53">
        <v>3324</v>
      </c>
      <c r="B1024" s="54">
        <f>273.16+'[1]Measured values'!H1666</f>
        <v>301.23860000000002</v>
      </c>
      <c r="C1024" s="37">
        <f t="shared" si="45"/>
        <v>3.3196276971145132E-3</v>
      </c>
      <c r="D1024" s="55">
        <v>2.96724E-4</v>
      </c>
      <c r="E1024" s="37">
        <f t="shared" si="46"/>
        <v>5.4399664939241248E-8</v>
      </c>
      <c r="F1024" s="37">
        <f t="shared" si="47"/>
        <v>-16.726907842308606</v>
      </c>
    </row>
    <row r="1025" spans="1:6" x14ac:dyDescent="0.3">
      <c r="A1025" s="53">
        <v>3326</v>
      </c>
      <c r="B1025" s="54">
        <f>273.16+'[1]Measured values'!H1667</f>
        <v>301.23880000000003</v>
      </c>
      <c r="C1025" s="37">
        <f t="shared" si="45"/>
        <v>3.3196254931303669E-3</v>
      </c>
      <c r="D1025" s="55">
        <v>2.9743499999999997E-4</v>
      </c>
      <c r="E1025" s="37">
        <f t="shared" si="46"/>
        <v>5.4637796144595681E-8</v>
      </c>
      <c r="F1025" s="37">
        <f t="shared" si="47"/>
        <v>-16.722539956600617</v>
      </c>
    </row>
    <row r="1026" spans="1:6" x14ac:dyDescent="0.3">
      <c r="A1026" s="53">
        <v>3328</v>
      </c>
      <c r="B1026" s="54">
        <f>273.16+'[1]Measured values'!H1668</f>
        <v>301.23920000000004</v>
      </c>
      <c r="C1026" s="37">
        <f t="shared" si="45"/>
        <v>3.3196210851708539E-3</v>
      </c>
      <c r="D1026" s="55">
        <v>2.9629400000000001E-4</v>
      </c>
      <c r="E1026" s="37">
        <f t="shared" si="46"/>
        <v>5.4644210731846648E-8</v>
      </c>
      <c r="F1026" s="37">
        <f t="shared" si="47"/>
        <v>-16.722422561478737</v>
      </c>
    </row>
    <row r="1027" spans="1:6" x14ac:dyDescent="0.3">
      <c r="A1027" s="53">
        <v>3330</v>
      </c>
      <c r="B1027" s="54">
        <f>273.16+'[1]Measured values'!H1669</f>
        <v>301.24</v>
      </c>
      <c r="C1027" s="37">
        <f t="shared" si="45"/>
        <v>3.3196122692869473E-3</v>
      </c>
      <c r="D1027" s="55">
        <v>2.9137599999999998E-4</v>
      </c>
      <c r="E1027" s="37">
        <f t="shared" si="46"/>
        <v>5.4167157567053914E-8</v>
      </c>
      <c r="F1027" s="37">
        <f t="shared" si="47"/>
        <v>-16.731191061109417</v>
      </c>
    </row>
    <row r="1028" spans="1:6" x14ac:dyDescent="0.3">
      <c r="A1028" s="53">
        <v>3332</v>
      </c>
      <c r="B1028" s="54">
        <f>273.16+'[1]Measured values'!H1670</f>
        <v>301.24040000000002</v>
      </c>
      <c r="C1028" s="37">
        <f t="shared" si="45"/>
        <v>3.3196078613625529E-3</v>
      </c>
      <c r="D1028" s="55">
        <v>2.9339500000000001E-4</v>
      </c>
      <c r="E1028" s="37">
        <f t="shared" si="46"/>
        <v>5.4761565853967958E-8</v>
      </c>
      <c r="F1028" s="37">
        <f t="shared" si="47"/>
        <v>-16.720277242085317</v>
      </c>
    </row>
    <row r="1029" spans="1:6" x14ac:dyDescent="0.3">
      <c r="A1029" s="53">
        <v>3334</v>
      </c>
      <c r="B1029" s="54">
        <f>273.16+'[1]Measured values'!H1671</f>
        <v>301.24100000000004</v>
      </c>
      <c r="C1029" s="37">
        <f t="shared" si="45"/>
        <v>3.3196012494979099E-3</v>
      </c>
      <c r="D1029" s="55">
        <v>2.8963699999999998E-4</v>
      </c>
      <c r="E1029" s="37">
        <f t="shared" si="46"/>
        <v>5.438782124435124E-8</v>
      </c>
      <c r="F1029" s="37">
        <f t="shared" si="47"/>
        <v>-16.7271255823328</v>
      </c>
    </row>
    <row r="1030" spans="1:6" x14ac:dyDescent="0.3">
      <c r="A1030" s="53">
        <v>3336</v>
      </c>
      <c r="B1030" s="54">
        <f>273.16+'[1]Measured values'!H1672</f>
        <v>301.2414</v>
      </c>
      <c r="C1030" s="37">
        <f t="shared" si="45"/>
        <v>3.3195968416027811E-3</v>
      </c>
      <c r="D1030" s="55">
        <v>2.9096500000000002E-4</v>
      </c>
      <c r="E1030" s="37">
        <f t="shared" si="46"/>
        <v>5.4858871589146723E-8</v>
      </c>
      <c r="F1030" s="37">
        <f t="shared" si="47"/>
        <v>-16.718501920566712</v>
      </c>
    </row>
    <row r="1031" spans="1:6" x14ac:dyDescent="0.3">
      <c r="A1031" s="53">
        <v>3338</v>
      </c>
      <c r="B1031" s="54">
        <f>273.16+'[1]Measured values'!H1673</f>
        <v>301.24200000000002</v>
      </c>
      <c r="C1031" s="37">
        <f t="shared" si="45"/>
        <v>3.3195902297820357E-3</v>
      </c>
      <c r="D1031" s="55">
        <v>2.84364E-4</v>
      </c>
      <c r="E1031" s="37">
        <f t="shared" si="46"/>
        <v>5.3942603138107396E-8</v>
      </c>
      <c r="F1031" s="37">
        <f t="shared" si="47"/>
        <v>-16.735345260515956</v>
      </c>
    </row>
    <row r="1032" spans="1:6" x14ac:dyDescent="0.3">
      <c r="A1032" s="53">
        <v>3340</v>
      </c>
      <c r="B1032" s="54">
        <f>273.16+'[1]Measured values'!H1674</f>
        <v>301.24220000000003</v>
      </c>
      <c r="C1032" s="37">
        <f t="shared" si="45"/>
        <v>3.3195880258476401E-3</v>
      </c>
      <c r="D1032" s="55">
        <v>2.8073600000000002E-4</v>
      </c>
      <c r="E1032" s="37">
        <f t="shared" si="46"/>
        <v>5.3363305554814562E-8</v>
      </c>
      <c r="F1032" s="37">
        <f t="shared" si="47"/>
        <v>-16.74614248907907</v>
      </c>
    </row>
    <row r="1033" spans="1:6" x14ac:dyDescent="0.3">
      <c r="A1033" s="53">
        <v>3342</v>
      </c>
      <c r="B1033" s="54">
        <f>273.16+'[1]Measured values'!H1675</f>
        <v>301.24280000000005</v>
      </c>
      <c r="C1033" s="37">
        <f t="shared" ref="C1033:C1096" si="48">1/B1033</f>
        <v>3.3195814140620119E-3</v>
      </c>
      <c r="D1033" s="55">
        <v>2.7149800000000001E-4</v>
      </c>
      <c r="E1033" s="37">
        <f t="shared" ref="E1033:E1096" si="49">(D1033*($B$3-$B$4))/(($B$2*($B$3-B1033)*($B$3-$B$4))+($B$1*($B$3-B1033)*($B$4-B1033)))</f>
        <v>5.1925916229736237E-8</v>
      </c>
      <c r="F1033" s="37">
        <f t="shared" ref="F1033:F1096" si="50">LN(E1033)</f>
        <v>-16.773447822087409</v>
      </c>
    </row>
    <row r="1034" spans="1:6" x14ac:dyDescent="0.3">
      <c r="A1034" s="53">
        <v>3344</v>
      </c>
      <c r="B1034" s="54">
        <f>273.16+'[1]Measured values'!H1676</f>
        <v>301.24340000000001</v>
      </c>
      <c r="C1034" s="37">
        <f t="shared" si="48"/>
        <v>3.3195748023027226E-3</v>
      </c>
      <c r="D1034" s="55">
        <v>2.6783299999999998E-4</v>
      </c>
      <c r="E1034" s="37">
        <f t="shared" si="49"/>
        <v>5.1543165347484133E-8</v>
      </c>
      <c r="F1034" s="37">
        <f t="shared" si="50"/>
        <v>-16.780846218251341</v>
      </c>
    </row>
    <row r="1035" spans="1:6" x14ac:dyDescent="0.3">
      <c r="A1035" s="53">
        <v>3346</v>
      </c>
      <c r="B1035" s="54">
        <f>273.16+'[1]Measured values'!H1677</f>
        <v>301.24360000000001</v>
      </c>
      <c r="C1035" s="37">
        <f t="shared" si="48"/>
        <v>3.3195725983888123E-3</v>
      </c>
      <c r="D1035" s="55">
        <v>2.6572E-4</v>
      </c>
      <c r="E1035" s="37">
        <f t="shared" si="49"/>
        <v>5.1242633988770845E-8</v>
      </c>
      <c r="F1035" s="37">
        <f t="shared" si="50"/>
        <v>-16.786693956305989</v>
      </c>
    </row>
    <row r="1036" spans="1:6" x14ac:dyDescent="0.3">
      <c r="A1036" s="53">
        <v>3348</v>
      </c>
      <c r="B1036" s="54">
        <f>273.16+'[1]Measured values'!H1678</f>
        <v>301.24440000000004</v>
      </c>
      <c r="C1036" s="37">
        <f t="shared" si="48"/>
        <v>3.3195637827624345E-3</v>
      </c>
      <c r="D1036" s="55">
        <v>2.5872699999999999E-4</v>
      </c>
      <c r="E1036" s="37">
        <f t="shared" si="49"/>
        <v>5.0311646806049047E-8</v>
      </c>
      <c r="F1036" s="37">
        <f t="shared" si="50"/>
        <v>-16.805029239803609</v>
      </c>
    </row>
    <row r="1037" spans="1:6" x14ac:dyDescent="0.3">
      <c r="A1037" s="53">
        <v>3350</v>
      </c>
      <c r="B1037" s="54">
        <f>273.16+'[1]Measured values'!H1679</f>
        <v>301.24480000000005</v>
      </c>
      <c r="C1037" s="37">
        <f t="shared" si="48"/>
        <v>3.3195593749668038E-3</v>
      </c>
      <c r="D1037" s="55">
        <v>2.5775400000000001E-4</v>
      </c>
      <c r="E1037" s="37">
        <f t="shared" si="49"/>
        <v>5.0333062551153133E-8</v>
      </c>
      <c r="F1037" s="37">
        <f t="shared" si="50"/>
        <v>-16.804603668592481</v>
      </c>
    </row>
    <row r="1038" spans="1:6" x14ac:dyDescent="0.3">
      <c r="A1038" s="53">
        <v>3352</v>
      </c>
      <c r="B1038" s="54">
        <f>273.16+'[1]Measured values'!H1680</f>
        <v>301.24560000000002</v>
      </c>
      <c r="C1038" s="37">
        <f t="shared" si="48"/>
        <v>3.3195505594106598E-3</v>
      </c>
      <c r="D1038" s="55">
        <v>2.5421999999999999E-4</v>
      </c>
      <c r="E1038" s="37">
        <f t="shared" si="49"/>
        <v>5.0063712045257339E-8</v>
      </c>
      <c r="F1038" s="37">
        <f t="shared" si="50"/>
        <v>-16.809969401769063</v>
      </c>
    </row>
    <row r="1039" spans="1:6" x14ac:dyDescent="0.3">
      <c r="A1039" s="53">
        <v>3354</v>
      </c>
      <c r="B1039" s="54">
        <f>273.16+'[1]Measured values'!H1681</f>
        <v>301.24620000000004</v>
      </c>
      <c r="C1039" s="37">
        <f t="shared" si="48"/>
        <v>3.3195439477742786E-3</v>
      </c>
      <c r="D1039" s="55">
        <v>2.5227499999999999E-4</v>
      </c>
      <c r="E1039" s="37">
        <f t="shared" si="49"/>
        <v>4.9998506516039654E-8</v>
      </c>
      <c r="F1039" s="37">
        <f t="shared" si="50"/>
        <v>-16.811272701643581</v>
      </c>
    </row>
    <row r="1040" spans="1:6" x14ac:dyDescent="0.3">
      <c r="A1040" s="53">
        <v>3356</v>
      </c>
      <c r="B1040" s="54">
        <f>273.16+'[1]Measured values'!H1682</f>
        <v>301.24640000000005</v>
      </c>
      <c r="C1040" s="37">
        <f t="shared" si="48"/>
        <v>3.3195417439013373E-3</v>
      </c>
      <c r="D1040" s="55">
        <v>2.5603399999999998E-4</v>
      </c>
      <c r="E1040" s="37">
        <f t="shared" si="49"/>
        <v>5.0851943658791617E-8</v>
      </c>
      <c r="F1040" s="37">
        <f t="shared" si="50"/>
        <v>-16.794347491803936</v>
      </c>
    </row>
    <row r="1041" spans="1:6" x14ac:dyDescent="0.3">
      <c r="A1041" s="53">
        <v>3358</v>
      </c>
      <c r="B1041" s="54">
        <f>273.16+'[1]Measured values'!H1683</f>
        <v>301.24680000000001</v>
      </c>
      <c r="C1041" s="37">
        <f t="shared" si="48"/>
        <v>3.3195373361642345E-3</v>
      </c>
      <c r="D1041" s="55">
        <v>2.5317299999999998E-4</v>
      </c>
      <c r="E1041" s="37">
        <f t="shared" si="49"/>
        <v>5.0499544239893173E-8</v>
      </c>
      <c r="F1041" s="37">
        <f t="shared" si="50"/>
        <v>-16.801301525658431</v>
      </c>
    </row>
    <row r="1042" spans="1:6" x14ac:dyDescent="0.3">
      <c r="A1042" s="53">
        <v>3360</v>
      </c>
      <c r="B1042" s="54">
        <f>273.16+'[1]Measured values'!H1684</f>
        <v>301.24760000000003</v>
      </c>
      <c r="C1042" s="37">
        <f t="shared" si="48"/>
        <v>3.319528520725144E-3</v>
      </c>
      <c r="D1042" s="55">
        <v>2.5420100000000001E-4</v>
      </c>
      <c r="E1042" s="37">
        <f t="shared" si="49"/>
        <v>5.1143648131353249E-8</v>
      </c>
      <c r="F1042" s="37">
        <f t="shared" si="50"/>
        <v>-16.788627533465114</v>
      </c>
    </row>
    <row r="1043" spans="1:6" x14ac:dyDescent="0.3">
      <c r="A1043" s="53">
        <v>3362</v>
      </c>
      <c r="B1043" s="54">
        <f>273.16+'[1]Measured values'!H1685</f>
        <v>301.24790000000002</v>
      </c>
      <c r="C1043" s="37">
        <f t="shared" si="48"/>
        <v>3.3195252149475561E-3</v>
      </c>
      <c r="D1043" s="55">
        <v>2.5558500000000001E-4</v>
      </c>
      <c r="E1043" s="37">
        <f t="shared" si="49"/>
        <v>5.1589618418047193E-8</v>
      </c>
      <c r="F1043" s="37">
        <f t="shared" si="50"/>
        <v>-16.779945378149709</v>
      </c>
    </row>
    <row r="1044" spans="1:6" x14ac:dyDescent="0.3">
      <c r="A1044" s="53">
        <v>3364</v>
      </c>
      <c r="B1044" s="54">
        <f>273.16+'[1]Measured values'!H1686</f>
        <v>301.24830000000003</v>
      </c>
      <c r="C1044" s="37">
        <f t="shared" si="48"/>
        <v>3.3195208072543479E-3</v>
      </c>
      <c r="D1044" s="55">
        <v>2.5229400000000002E-4</v>
      </c>
      <c r="E1044" s="37">
        <f t="shared" si="49"/>
        <v>5.114749740511343E-8</v>
      </c>
      <c r="F1044" s="37">
        <f t="shared" si="50"/>
        <v>-16.78855227233197</v>
      </c>
    </row>
    <row r="1045" spans="1:6" x14ac:dyDescent="0.3">
      <c r="A1045" s="53">
        <v>3366</v>
      </c>
      <c r="B1045" s="54">
        <f>273.16+'[1]Measured values'!H1687</f>
        <v>301.2491</v>
      </c>
      <c r="C1045" s="37">
        <f t="shared" si="48"/>
        <v>3.3195119919030465E-3</v>
      </c>
      <c r="D1045" s="55">
        <v>2.5130299999999998E-4</v>
      </c>
      <c r="E1045" s="37">
        <f t="shared" si="49"/>
        <v>5.139501878405449E-8</v>
      </c>
      <c r="F1045" s="37">
        <f t="shared" si="50"/>
        <v>-16.783724579997507</v>
      </c>
    </row>
    <row r="1046" spans="1:6" x14ac:dyDescent="0.3">
      <c r="A1046" s="53">
        <v>3368</v>
      </c>
      <c r="B1046" s="54">
        <f>273.16+'[1]Measured values'!H1688</f>
        <v>301.2491</v>
      </c>
      <c r="C1046" s="37">
        <f t="shared" si="48"/>
        <v>3.3195119919030465E-3</v>
      </c>
      <c r="D1046" s="55">
        <v>2.5261199999999999E-4</v>
      </c>
      <c r="E1046" s="37">
        <f t="shared" si="49"/>
        <v>5.1662727803001058E-8</v>
      </c>
      <c r="F1046" s="37">
        <f t="shared" si="50"/>
        <v>-16.778529247672338</v>
      </c>
    </row>
    <row r="1047" spans="1:6" x14ac:dyDescent="0.3">
      <c r="A1047" s="53">
        <v>3370</v>
      </c>
      <c r="B1047" s="54">
        <f>273.16+'[1]Measured values'!H1689</f>
        <v>301.24950000000001</v>
      </c>
      <c r="C1047" s="37">
        <f t="shared" si="48"/>
        <v>3.319507584244953E-3</v>
      </c>
      <c r="D1047" s="55">
        <v>2.49807E-4</v>
      </c>
      <c r="E1047" s="37">
        <f t="shared" si="49"/>
        <v>5.1314899455953479E-8</v>
      </c>
      <c r="F1047" s="37">
        <f t="shared" si="50"/>
        <v>-16.78528468920068</v>
      </c>
    </row>
    <row r="1048" spans="1:6" x14ac:dyDescent="0.3">
      <c r="A1048" s="53">
        <v>3372</v>
      </c>
      <c r="B1048" s="54">
        <f>273.16+'[1]Measured values'!H1690</f>
        <v>301.25030000000004</v>
      </c>
      <c r="C1048" s="37">
        <f t="shared" si="48"/>
        <v>3.319498768963881E-3</v>
      </c>
      <c r="D1048" s="55">
        <v>2.4574900000000002E-4</v>
      </c>
      <c r="E1048" s="37">
        <f t="shared" si="49"/>
        <v>5.0931587239057711E-8</v>
      </c>
      <c r="F1048" s="37">
        <f t="shared" si="50"/>
        <v>-16.792782531425413</v>
      </c>
    </row>
    <row r="1049" spans="1:6" x14ac:dyDescent="0.3">
      <c r="A1049" s="53">
        <v>3374</v>
      </c>
      <c r="B1049" s="54">
        <f>273.16+'[1]Measured values'!H1691</f>
        <v>301.25070000000005</v>
      </c>
      <c r="C1049" s="37">
        <f t="shared" si="48"/>
        <v>3.3194943613409026E-3</v>
      </c>
      <c r="D1049" s="55">
        <v>2.4623499999999998E-4</v>
      </c>
      <c r="E1049" s="37">
        <f t="shared" si="49"/>
        <v>5.1260924914053761E-8</v>
      </c>
      <c r="F1049" s="37">
        <f t="shared" si="50"/>
        <v>-16.786337072590481</v>
      </c>
    </row>
    <row r="1050" spans="1:6" x14ac:dyDescent="0.3">
      <c r="A1050" s="53">
        <v>3376</v>
      </c>
      <c r="B1050" s="54">
        <f>273.16+'[1]Measured values'!H1692</f>
        <v>301.25110000000001</v>
      </c>
      <c r="C1050" s="37">
        <f t="shared" si="48"/>
        <v>3.3194899537296292E-3</v>
      </c>
      <c r="D1050" s="55">
        <v>2.4266399999999999E-4</v>
      </c>
      <c r="E1050" s="37">
        <f t="shared" si="49"/>
        <v>5.0744844100821662E-8</v>
      </c>
      <c r="F1050" s="37">
        <f t="shared" si="50"/>
        <v>-16.796455818258021</v>
      </c>
    </row>
    <row r="1051" spans="1:6" x14ac:dyDescent="0.3">
      <c r="A1051" s="53">
        <v>3378</v>
      </c>
      <c r="B1051" s="54">
        <f>273.16+'[1]Measured values'!H1693</f>
        <v>301.25170000000003</v>
      </c>
      <c r="C1051" s="37">
        <f t="shared" si="48"/>
        <v>3.3194833423346652E-3</v>
      </c>
      <c r="D1051" s="55">
        <v>2.3942899999999999E-4</v>
      </c>
      <c r="E1051" s="37">
        <f t="shared" si="49"/>
        <v>5.0408608275493031E-8</v>
      </c>
      <c r="F1051" s="37">
        <f t="shared" si="50"/>
        <v>-16.803103877336671</v>
      </c>
    </row>
    <row r="1052" spans="1:6" x14ac:dyDescent="0.3">
      <c r="A1052" s="53">
        <v>3380</v>
      </c>
      <c r="B1052" s="54">
        <f>273.16+'[1]Measured values'!H1694</f>
        <v>301.25230000000005</v>
      </c>
      <c r="C1052" s="37">
        <f t="shared" si="48"/>
        <v>3.3194767309660369E-3</v>
      </c>
      <c r="D1052" s="55">
        <v>2.38793E-4</v>
      </c>
      <c r="E1052" s="37">
        <f t="shared" si="49"/>
        <v>5.0618699747198949E-8</v>
      </c>
      <c r="F1052" s="37">
        <f t="shared" si="50"/>
        <v>-16.798944768702228</v>
      </c>
    </row>
    <row r="1053" spans="1:6" x14ac:dyDescent="0.3">
      <c r="A1053" s="53">
        <v>3382</v>
      </c>
      <c r="B1053" s="54">
        <f>273.16+'[1]Measured values'!H1695</f>
        <v>301.2527</v>
      </c>
      <c r="C1053" s="37">
        <f t="shared" si="48"/>
        <v>3.3194723234015828E-3</v>
      </c>
      <c r="D1053" s="55">
        <v>2.3611899999999999E-4</v>
      </c>
      <c r="E1053" s="37">
        <f t="shared" si="49"/>
        <v>5.0281230438683637E-8</v>
      </c>
      <c r="F1053" s="37">
        <f t="shared" si="50"/>
        <v>-16.805633981791818</v>
      </c>
    </row>
    <row r="1054" spans="1:6" x14ac:dyDescent="0.3">
      <c r="A1054" s="53">
        <v>3384</v>
      </c>
      <c r="B1054" s="54">
        <f>273.16+'[1]Measured values'!H1696</f>
        <v>301.25290000000001</v>
      </c>
      <c r="C1054" s="37">
        <f t="shared" si="48"/>
        <v>3.3194701196237446E-3</v>
      </c>
      <c r="D1054" s="55">
        <v>2.35539E-4</v>
      </c>
      <c r="E1054" s="37">
        <f t="shared" si="49"/>
        <v>5.0272905566919022E-8</v>
      </c>
      <c r="F1054" s="37">
        <f t="shared" si="50"/>
        <v>-16.80579956168966</v>
      </c>
    </row>
    <row r="1055" spans="1:6" x14ac:dyDescent="0.3">
      <c r="A1055" s="53">
        <v>3386</v>
      </c>
      <c r="B1055" s="54">
        <f>273.16+'[1]Measured values'!H1697</f>
        <v>301.25370000000004</v>
      </c>
      <c r="C1055" s="37">
        <f t="shared" si="48"/>
        <v>3.3194613045416533E-3</v>
      </c>
      <c r="D1055" s="55">
        <v>2.3138799999999999E-4</v>
      </c>
      <c r="E1055" s="37">
        <f t="shared" si="49"/>
        <v>4.9844791991425784E-8</v>
      </c>
      <c r="F1055" s="37">
        <f t="shared" si="50"/>
        <v>-16.81435181958857</v>
      </c>
    </row>
    <row r="1056" spans="1:6" x14ac:dyDescent="0.3">
      <c r="A1056" s="53">
        <v>3388</v>
      </c>
      <c r="B1056" s="54">
        <f>273.16+'[1]Measured values'!H1698</f>
        <v>301.2543</v>
      </c>
      <c r="C1056" s="37">
        <f t="shared" si="48"/>
        <v>3.3194546932608098E-3</v>
      </c>
      <c r="D1056" s="55">
        <v>2.34193E-4</v>
      </c>
      <c r="E1056" s="37">
        <f t="shared" si="49"/>
        <v>5.080227570507395E-8</v>
      </c>
      <c r="F1056" s="37">
        <f t="shared" si="50"/>
        <v>-16.79532468602137</v>
      </c>
    </row>
    <row r="1057" spans="1:6" x14ac:dyDescent="0.3">
      <c r="A1057" s="53">
        <v>3390</v>
      </c>
      <c r="B1057" s="54">
        <f>273.16+'[1]Measured values'!H1699</f>
        <v>301.25470000000001</v>
      </c>
      <c r="C1057" s="37">
        <f t="shared" si="48"/>
        <v>3.3194502857548775E-3</v>
      </c>
      <c r="D1057" s="55">
        <v>2.39335E-4</v>
      </c>
      <c r="E1057" s="37">
        <f t="shared" si="49"/>
        <v>5.2161188731111155E-8</v>
      </c>
      <c r="F1057" s="37">
        <f t="shared" si="50"/>
        <v>-16.768927129497381</v>
      </c>
    </row>
    <row r="1058" spans="1:6" x14ac:dyDescent="0.3">
      <c r="A1058" s="53">
        <v>3392</v>
      </c>
      <c r="B1058" s="54">
        <f>273.16+'[1]Measured values'!H1700</f>
        <v>301.25510000000003</v>
      </c>
      <c r="C1058" s="37">
        <f t="shared" si="48"/>
        <v>3.3194458782606498E-3</v>
      </c>
      <c r="D1058" s="55">
        <v>2.4114899999999999E-4</v>
      </c>
      <c r="E1058" s="37">
        <f t="shared" si="49"/>
        <v>5.280417857200281E-8</v>
      </c>
      <c r="F1058" s="37">
        <f t="shared" si="50"/>
        <v>-16.756675509744305</v>
      </c>
    </row>
    <row r="1059" spans="1:6" x14ac:dyDescent="0.3">
      <c r="A1059" s="53">
        <v>3394</v>
      </c>
      <c r="B1059" s="54">
        <f>273.16+'[1]Measured values'!H1701</f>
        <v>301.25530000000003</v>
      </c>
      <c r="C1059" s="37">
        <f t="shared" si="48"/>
        <v>3.3194436745179251E-3</v>
      </c>
      <c r="D1059" s="55">
        <v>2.4127999999999999E-4</v>
      </c>
      <c r="E1059" s="37">
        <f t="shared" si="49"/>
        <v>5.2957629767131927E-8</v>
      </c>
      <c r="F1059" s="37">
        <f t="shared" si="50"/>
        <v>-16.753773681471543</v>
      </c>
    </row>
    <row r="1060" spans="1:6" x14ac:dyDescent="0.3">
      <c r="A1060" s="53">
        <v>3396</v>
      </c>
      <c r="B1060" s="54">
        <f>273.16+'[1]Measured values'!H1702</f>
        <v>301.25630000000001</v>
      </c>
      <c r="C1060" s="37">
        <f t="shared" si="48"/>
        <v>3.3194326558481928E-3</v>
      </c>
      <c r="D1060" s="55">
        <v>2.4204700000000001E-4</v>
      </c>
      <c r="E1060" s="37">
        <f t="shared" si="49"/>
        <v>5.3760762230649961E-8</v>
      </c>
      <c r="F1060" s="37">
        <f t="shared" si="50"/>
        <v>-16.738721962434521</v>
      </c>
    </row>
    <row r="1061" spans="1:6" x14ac:dyDescent="0.3">
      <c r="A1061" s="53">
        <v>3398</v>
      </c>
      <c r="B1061" s="54">
        <f>273.16+'[1]Measured values'!H1703</f>
        <v>301.25650000000002</v>
      </c>
      <c r="C1061" s="37">
        <f t="shared" si="48"/>
        <v>3.3194304521230247E-3</v>
      </c>
      <c r="D1061" s="55">
        <v>2.45338E-4</v>
      </c>
      <c r="E1061" s="37">
        <f t="shared" si="49"/>
        <v>5.4622255036118202E-8</v>
      </c>
      <c r="F1061" s="37">
        <f t="shared" si="50"/>
        <v>-16.722824435848327</v>
      </c>
    </row>
    <row r="1062" spans="1:6" x14ac:dyDescent="0.3">
      <c r="A1062" s="53">
        <v>3400</v>
      </c>
      <c r="B1062" s="54">
        <f>273.16+'[1]Measured values'!H1704</f>
        <v>301.25690000000003</v>
      </c>
      <c r="C1062" s="37">
        <f t="shared" si="48"/>
        <v>3.3194260446814659E-3</v>
      </c>
      <c r="D1062" s="55">
        <v>2.4494499999999999E-4</v>
      </c>
      <c r="E1062" s="37">
        <f t="shared" si="49"/>
        <v>5.479728659454432E-8</v>
      </c>
      <c r="F1062" s="37">
        <f t="shared" si="50"/>
        <v>-16.719625158916429</v>
      </c>
    </row>
    <row r="1063" spans="1:6" x14ac:dyDescent="0.3">
      <c r="A1063" s="53">
        <v>3402</v>
      </c>
      <c r="B1063" s="54">
        <f>273.16+'[1]Measured values'!H1705</f>
        <v>301.25710000000004</v>
      </c>
      <c r="C1063" s="37">
        <f t="shared" si="48"/>
        <v>3.3194238409650755E-3</v>
      </c>
      <c r="D1063" s="55">
        <v>2.47245E-4</v>
      </c>
      <c r="E1063" s="37">
        <f t="shared" si="49"/>
        <v>5.5445281836157287E-8</v>
      </c>
      <c r="F1063" s="37">
        <f t="shared" si="50"/>
        <v>-16.70786921538782</v>
      </c>
    </row>
    <row r="1064" spans="1:6" x14ac:dyDescent="0.3">
      <c r="A1064" s="53">
        <v>3404</v>
      </c>
      <c r="B1064" s="54">
        <f>273.16+'[1]Measured values'!H1706</f>
        <v>301.25790000000001</v>
      </c>
      <c r="C1064" s="37">
        <f t="shared" si="48"/>
        <v>3.3194150261287754E-3</v>
      </c>
      <c r="D1064" s="55">
        <v>2.4159800000000001E-4</v>
      </c>
      <c r="E1064" s="37">
        <f t="shared" si="49"/>
        <v>5.4706914728138745E-8</v>
      </c>
      <c r="F1064" s="37">
        <f t="shared" si="50"/>
        <v>-16.72127572365881</v>
      </c>
    </row>
    <row r="1065" spans="1:6" x14ac:dyDescent="0.3">
      <c r="A1065" s="53">
        <v>3406</v>
      </c>
      <c r="B1065" s="54">
        <f>273.16+'[1]Measured values'!H1707</f>
        <v>301.25830000000002</v>
      </c>
      <c r="C1065" s="37">
        <f t="shared" si="48"/>
        <v>3.3194106187281807E-3</v>
      </c>
      <c r="D1065" s="55">
        <v>2.3875599999999999E-4</v>
      </c>
      <c r="E1065" s="37">
        <f t="shared" si="49"/>
        <v>5.4328098069306029E-8</v>
      </c>
      <c r="F1065" s="37">
        <f t="shared" si="50"/>
        <v>-16.728224284002806</v>
      </c>
    </row>
    <row r="1066" spans="1:6" x14ac:dyDescent="0.3">
      <c r="A1066" s="53">
        <v>3408</v>
      </c>
      <c r="B1066" s="54">
        <f>273.16+'[1]Measured values'!H1708</f>
        <v>301.25850000000003</v>
      </c>
      <c r="C1066" s="37">
        <f t="shared" si="48"/>
        <v>3.3194084150322727E-3</v>
      </c>
      <c r="D1066" s="55">
        <v>2.38213E-4</v>
      </c>
      <c r="E1066" s="37">
        <f t="shared" si="49"/>
        <v>5.4337571249329858E-8</v>
      </c>
      <c r="F1066" s="37">
        <f t="shared" si="50"/>
        <v>-16.728049929395556</v>
      </c>
    </row>
    <row r="1067" spans="1:6" x14ac:dyDescent="0.3">
      <c r="A1067" s="53">
        <v>3410</v>
      </c>
      <c r="B1067" s="54">
        <f>273.16+'[1]Measured values'!H1709</f>
        <v>301.25890000000004</v>
      </c>
      <c r="C1067" s="37">
        <f t="shared" si="48"/>
        <v>3.3194040076492343E-3</v>
      </c>
      <c r="D1067" s="55">
        <v>2.3437999999999999E-4</v>
      </c>
      <c r="E1067" s="37">
        <f t="shared" si="49"/>
        <v>5.3726962372042304E-8</v>
      </c>
      <c r="F1067" s="37">
        <f t="shared" si="50"/>
        <v>-16.739350868848657</v>
      </c>
    </row>
    <row r="1068" spans="1:6" x14ac:dyDescent="0.3">
      <c r="A1068" s="53">
        <v>3412</v>
      </c>
      <c r="B1068" s="54">
        <f>273.16+'[1]Measured values'!H1710</f>
        <v>301.25930000000005</v>
      </c>
      <c r="C1068" s="37">
        <f t="shared" si="48"/>
        <v>3.3193996002778997E-3</v>
      </c>
      <c r="D1068" s="55">
        <v>2.29125E-4</v>
      </c>
      <c r="E1068" s="37">
        <f t="shared" si="49"/>
        <v>5.278271835649871E-8</v>
      </c>
      <c r="F1068" s="37">
        <f t="shared" si="50"/>
        <v>-16.757082003663985</v>
      </c>
    </row>
    <row r="1069" spans="1:6" x14ac:dyDescent="0.3">
      <c r="A1069" s="53">
        <v>3414</v>
      </c>
      <c r="B1069" s="54">
        <f>273.16+'[1]Measured values'!H1711</f>
        <v>301.25990000000002</v>
      </c>
      <c r="C1069" s="37">
        <f t="shared" si="48"/>
        <v>3.319392989242843E-3</v>
      </c>
      <c r="D1069" s="55">
        <v>2.2506800000000001E-4</v>
      </c>
      <c r="E1069" s="37">
        <f t="shared" si="49"/>
        <v>5.2236536427148846E-8</v>
      </c>
      <c r="F1069" s="37">
        <f t="shared" si="50"/>
        <v>-16.767483655341092</v>
      </c>
    </row>
    <row r="1070" spans="1:6" x14ac:dyDescent="0.3">
      <c r="A1070" s="53">
        <v>3416</v>
      </c>
      <c r="B1070" s="54">
        <f>273.16+'[1]Measured values'!H1712</f>
        <v>301.26050000000004</v>
      </c>
      <c r="C1070" s="37">
        <f t="shared" si="48"/>
        <v>3.3193863782341191E-3</v>
      </c>
      <c r="D1070" s="55">
        <v>2.2388900000000001E-4</v>
      </c>
      <c r="E1070" s="37">
        <f t="shared" si="49"/>
        <v>5.235511200585774E-8</v>
      </c>
      <c r="F1070" s="37">
        <f t="shared" si="50"/>
        <v>-16.765216253855673</v>
      </c>
    </row>
    <row r="1071" spans="1:6" x14ac:dyDescent="0.3">
      <c r="A1071" s="53">
        <v>3418</v>
      </c>
      <c r="B1071" s="54">
        <f>273.16+'[1]Measured values'!H1713</f>
        <v>301.26090000000005</v>
      </c>
      <c r="C1071" s="37">
        <f t="shared" si="48"/>
        <v>3.3193819709095998E-3</v>
      </c>
      <c r="D1071" s="55">
        <v>2.23871E-4</v>
      </c>
      <c r="E1071" s="37">
        <f t="shared" si="49"/>
        <v>5.2615662036664811E-8</v>
      </c>
      <c r="F1071" s="37">
        <f t="shared" si="50"/>
        <v>-16.760252004172628</v>
      </c>
    </row>
    <row r="1072" spans="1:6" x14ac:dyDescent="0.3">
      <c r="A1072" s="53">
        <v>3420</v>
      </c>
      <c r="B1072" s="54">
        <f>273.16+'[1]Measured values'!H1714</f>
        <v>301.26130000000001</v>
      </c>
      <c r="C1072" s="37">
        <f t="shared" si="48"/>
        <v>3.3193775635967844E-3</v>
      </c>
      <c r="D1072" s="55">
        <v>2.2059799999999999E-4</v>
      </c>
      <c r="E1072" s="37">
        <f t="shared" si="49"/>
        <v>5.2109960068148911E-8</v>
      </c>
      <c r="F1072" s="37">
        <f t="shared" si="50"/>
        <v>-16.769909734324777</v>
      </c>
    </row>
    <row r="1073" spans="1:6" x14ac:dyDescent="0.3">
      <c r="A1073" s="53">
        <v>3422</v>
      </c>
      <c r="B1073" s="54">
        <f>273.16+'[1]Measured values'!H1715</f>
        <v>301.26190000000003</v>
      </c>
      <c r="C1073" s="37">
        <f t="shared" si="48"/>
        <v>3.3193709526495052E-3</v>
      </c>
      <c r="D1073" s="55">
        <v>2.1998100000000001E-4</v>
      </c>
      <c r="E1073" s="37">
        <f t="shared" si="49"/>
        <v>5.2363463889108061E-8</v>
      </c>
      <c r="F1073" s="37">
        <f t="shared" si="50"/>
        <v>-16.765056742838709</v>
      </c>
    </row>
    <row r="1074" spans="1:6" x14ac:dyDescent="0.3">
      <c r="A1074" s="53">
        <v>3424</v>
      </c>
      <c r="B1074" s="54">
        <f>273.16+'[1]Measured values'!H1716</f>
        <v>301.26210000000003</v>
      </c>
      <c r="C1074" s="37">
        <f t="shared" si="48"/>
        <v>3.3193687490062638E-3</v>
      </c>
      <c r="D1074" s="55">
        <v>2.2282399999999999E-4</v>
      </c>
      <c r="E1074" s="37">
        <f t="shared" si="49"/>
        <v>5.3176389570753148E-8</v>
      </c>
      <c r="F1074" s="37">
        <f t="shared" si="50"/>
        <v>-16.749651344170456</v>
      </c>
    </row>
    <row r="1075" spans="1:6" x14ac:dyDescent="0.3">
      <c r="A1075" s="53">
        <v>3426</v>
      </c>
      <c r="B1075" s="54">
        <f>273.16+'[1]Measured values'!H1717</f>
        <v>301.26250000000005</v>
      </c>
      <c r="C1075" s="37">
        <f t="shared" si="48"/>
        <v>3.3193643417285586E-3</v>
      </c>
      <c r="D1075" s="55">
        <v>2.22375E-4</v>
      </c>
      <c r="E1075" s="37">
        <f t="shared" si="49"/>
        <v>5.3343169416000546E-8</v>
      </c>
      <c r="F1075" s="37">
        <f t="shared" si="50"/>
        <v>-16.746519900835168</v>
      </c>
    </row>
    <row r="1076" spans="1:6" x14ac:dyDescent="0.3">
      <c r="A1076" s="53">
        <v>3428</v>
      </c>
      <c r="B1076" s="54">
        <f>273.16+'[1]Measured values'!H1718</f>
        <v>301.26310000000001</v>
      </c>
      <c r="C1076" s="37">
        <f t="shared" si="48"/>
        <v>3.3193577308339452E-3</v>
      </c>
      <c r="D1076" s="55">
        <v>2.2160800000000001E-4</v>
      </c>
      <c r="E1076" s="37">
        <f t="shared" si="49"/>
        <v>5.3573988429722217E-8</v>
      </c>
      <c r="F1076" s="37">
        <f t="shared" si="50"/>
        <v>-16.742202177151452</v>
      </c>
    </row>
    <row r="1077" spans="1:6" x14ac:dyDescent="0.3">
      <c r="A1077" s="53">
        <v>3430</v>
      </c>
      <c r="B1077" s="54">
        <f>273.16+'[1]Measured values'!H1719</f>
        <v>301.26350000000002</v>
      </c>
      <c r="C1077" s="37">
        <f t="shared" si="48"/>
        <v>3.3193533235854988E-3</v>
      </c>
      <c r="D1077" s="55">
        <v>2.1953200000000001E-4</v>
      </c>
      <c r="E1077" s="37">
        <f t="shared" si="49"/>
        <v>5.3349641126465658E-8</v>
      </c>
      <c r="F1077" s="37">
        <f t="shared" si="50"/>
        <v>-16.746398585997923</v>
      </c>
    </row>
    <row r="1078" spans="1:6" x14ac:dyDescent="0.3">
      <c r="A1078" s="53">
        <v>3432</v>
      </c>
      <c r="B1078" s="54">
        <f>273.16+'[1]Measured values'!H1720</f>
        <v>301.2638</v>
      </c>
      <c r="C1078" s="37">
        <f t="shared" si="48"/>
        <v>3.3193500181568445E-3</v>
      </c>
      <c r="D1078" s="55">
        <v>2.23067E-4</v>
      </c>
      <c r="E1078" s="37">
        <f t="shared" si="49"/>
        <v>5.4422140924418937E-8</v>
      </c>
      <c r="F1078" s="37">
        <f t="shared" si="50"/>
        <v>-16.726494763600364</v>
      </c>
    </row>
    <row r="1079" spans="1:6" x14ac:dyDescent="0.3">
      <c r="A1079" s="53">
        <v>3434</v>
      </c>
      <c r="B1079" s="54">
        <f>273.16+'[1]Measured values'!H1721</f>
        <v>301.26460000000003</v>
      </c>
      <c r="C1079" s="37">
        <f t="shared" si="48"/>
        <v>3.3193412037126166E-3</v>
      </c>
      <c r="D1079" s="55">
        <v>2.21814E-4</v>
      </c>
      <c r="E1079" s="37">
        <f t="shared" si="49"/>
        <v>5.4690678585657036E-8</v>
      </c>
      <c r="F1079" s="37">
        <f t="shared" si="50"/>
        <v>-16.721572551808482</v>
      </c>
    </row>
    <row r="1080" spans="1:6" x14ac:dyDescent="0.3">
      <c r="A1080" s="53">
        <v>3436</v>
      </c>
      <c r="B1080" s="54">
        <f>273.16+'[1]Measured values'!H1722</f>
        <v>301.26480000000004</v>
      </c>
      <c r="C1080" s="37">
        <f t="shared" si="48"/>
        <v>3.319339000108874E-3</v>
      </c>
      <c r="D1080" s="55">
        <v>2.2394599999999999E-4</v>
      </c>
      <c r="E1080" s="37">
        <f t="shared" si="49"/>
        <v>5.5363212518040955E-8</v>
      </c>
      <c r="F1080" s="37">
        <f t="shared" si="50"/>
        <v>-16.709350497731759</v>
      </c>
    </row>
    <row r="1081" spans="1:6" x14ac:dyDescent="0.3">
      <c r="A1081" s="53">
        <v>3438</v>
      </c>
      <c r="B1081" s="54">
        <f>273.16+'[1]Measured values'!H1723</f>
        <v>301.26560000000001</v>
      </c>
      <c r="C1081" s="37">
        <f t="shared" si="48"/>
        <v>3.3193301857231627E-3</v>
      </c>
      <c r="D1081" s="55">
        <v>2.2102800000000001E-4</v>
      </c>
      <c r="E1081" s="37">
        <f t="shared" si="49"/>
        <v>5.5229436071759451E-8</v>
      </c>
      <c r="F1081" s="37">
        <f t="shared" si="50"/>
        <v>-16.711769763627551</v>
      </c>
    </row>
    <row r="1082" spans="1:6" x14ac:dyDescent="0.3">
      <c r="A1082" s="53">
        <v>3440</v>
      </c>
      <c r="B1082" s="54">
        <f>273.16+'[1]Measured values'!H1724</f>
        <v>301.26600000000002</v>
      </c>
      <c r="C1082" s="37">
        <f t="shared" si="48"/>
        <v>3.3193257785478613E-3</v>
      </c>
      <c r="D1082" s="55">
        <v>2.25255E-4</v>
      </c>
      <c r="E1082" s="37">
        <f t="shared" si="49"/>
        <v>5.6589934202208117E-8</v>
      </c>
      <c r="F1082" s="37">
        <f t="shared" si="50"/>
        <v>-16.687434708503236</v>
      </c>
    </row>
    <row r="1083" spans="1:6" x14ac:dyDescent="0.3">
      <c r="A1083" s="53">
        <v>3442</v>
      </c>
      <c r="B1083" s="54">
        <f>273.16+'[1]Measured values'!H1725</f>
        <v>301.26640000000003</v>
      </c>
      <c r="C1083" s="37">
        <f t="shared" si="48"/>
        <v>3.3193213713842628E-3</v>
      </c>
      <c r="D1083" s="55">
        <v>2.2886400000000001E-4</v>
      </c>
      <c r="E1083" s="37">
        <f t="shared" si="49"/>
        <v>5.7809119832281835E-8</v>
      </c>
      <c r="F1083" s="37">
        <f t="shared" si="50"/>
        <v>-16.666119291149009</v>
      </c>
    </row>
    <row r="1084" spans="1:6" x14ac:dyDescent="0.3">
      <c r="A1084" s="53">
        <v>3444</v>
      </c>
      <c r="B1084" s="54">
        <f>273.16+'[1]Measured values'!H1726</f>
        <v>301.26680000000005</v>
      </c>
      <c r="C1084" s="37">
        <f t="shared" si="48"/>
        <v>3.3193169642323677E-3</v>
      </c>
      <c r="D1084" s="55">
        <v>2.29144E-4</v>
      </c>
      <c r="E1084" s="37">
        <f t="shared" si="49"/>
        <v>5.8196158057368686E-8</v>
      </c>
      <c r="F1084" s="37">
        <f t="shared" si="50"/>
        <v>-16.659446497147947</v>
      </c>
    </row>
    <row r="1085" spans="1:6" x14ac:dyDescent="0.3">
      <c r="A1085" s="53">
        <v>3446</v>
      </c>
      <c r="B1085" s="54">
        <f>273.16+'[1]Measured values'!H1727</f>
        <v>301.2672</v>
      </c>
      <c r="C1085" s="37">
        <f t="shared" si="48"/>
        <v>3.3193125570921758E-3</v>
      </c>
      <c r="D1085" s="55">
        <v>2.2807799999999999E-4</v>
      </c>
      <c r="E1085" s="37">
        <f t="shared" si="49"/>
        <v>5.8243724771629042E-8</v>
      </c>
      <c r="F1085" s="37">
        <f t="shared" si="50"/>
        <v>-16.658629479546232</v>
      </c>
    </row>
    <row r="1086" spans="1:6" x14ac:dyDescent="0.3">
      <c r="A1086" s="53">
        <v>3448</v>
      </c>
      <c r="B1086" s="54">
        <f>273.16+'[1]Measured values'!H1728</f>
        <v>301.26780000000002</v>
      </c>
      <c r="C1086" s="37">
        <f t="shared" si="48"/>
        <v>3.3193059464038306E-3</v>
      </c>
      <c r="D1086" s="55">
        <v>2.25928E-4</v>
      </c>
      <c r="E1086" s="37">
        <f t="shared" si="49"/>
        <v>5.8174185600392952E-8</v>
      </c>
      <c r="F1086" s="37">
        <f t="shared" si="50"/>
        <v>-16.659824126989815</v>
      </c>
    </row>
    <row r="1087" spans="1:6" x14ac:dyDescent="0.3">
      <c r="A1087" s="53">
        <v>3450</v>
      </c>
      <c r="B1087" s="54">
        <f>273.16+'[1]Measured values'!H1729</f>
        <v>301.26800000000003</v>
      </c>
      <c r="C1087" s="37">
        <f t="shared" si="48"/>
        <v>3.3193037428469003E-3</v>
      </c>
      <c r="D1087" s="55">
        <v>2.2660099999999999E-4</v>
      </c>
      <c r="E1087" s="37">
        <f t="shared" si="49"/>
        <v>5.8509567364084622E-8</v>
      </c>
      <c r="F1087" s="37">
        <f t="shared" si="50"/>
        <v>-16.654075551395366</v>
      </c>
    </row>
    <row r="1088" spans="1:6" x14ac:dyDescent="0.3">
      <c r="A1088" s="53">
        <v>3452</v>
      </c>
      <c r="B1088" s="54">
        <f>273.16+'[1]Measured values'!H1730</f>
        <v>301.26820000000004</v>
      </c>
      <c r="C1088" s="37">
        <f t="shared" si="48"/>
        <v>3.3193015392928953E-3</v>
      </c>
      <c r="D1088" s="55">
        <v>2.26414E-4</v>
      </c>
      <c r="E1088" s="37">
        <f t="shared" si="49"/>
        <v>5.8624142526559403E-8</v>
      </c>
      <c r="F1088" s="37">
        <f t="shared" si="50"/>
        <v>-16.652119236699569</v>
      </c>
    </row>
    <row r="1089" spans="1:6" x14ac:dyDescent="0.3">
      <c r="A1089" s="53">
        <v>3454</v>
      </c>
      <c r="B1089" s="54">
        <f>273.16+'[1]Measured values'!H1731</f>
        <v>301.26900000000001</v>
      </c>
      <c r="C1089" s="37">
        <f t="shared" si="48"/>
        <v>3.3192927251061342E-3</v>
      </c>
      <c r="D1089" s="55">
        <v>2.2332799999999999E-4</v>
      </c>
      <c r="E1089" s="37">
        <f t="shared" si="49"/>
        <v>5.8476710639927219E-8</v>
      </c>
      <c r="F1089" s="37">
        <f t="shared" si="50"/>
        <v>-16.654637270694106</v>
      </c>
    </row>
    <row r="1090" spans="1:6" x14ac:dyDescent="0.3">
      <c r="A1090" s="53">
        <v>3456</v>
      </c>
      <c r="B1090" s="54">
        <f>273.16+'[1]Measured values'!H1732</f>
        <v>301.26960000000003</v>
      </c>
      <c r="C1090" s="37">
        <f t="shared" si="48"/>
        <v>3.3192861144967826E-3</v>
      </c>
      <c r="D1090" s="55">
        <v>2.2405799999999999E-4</v>
      </c>
      <c r="E1090" s="37">
        <f t="shared" si="49"/>
        <v>5.9167910273264848E-8</v>
      </c>
      <c r="F1090" s="37">
        <f t="shared" si="50"/>
        <v>-16.642886498216871</v>
      </c>
    </row>
    <row r="1091" spans="1:6" x14ac:dyDescent="0.3">
      <c r="A1091" s="53">
        <v>3458</v>
      </c>
      <c r="B1091" s="54">
        <f>273.16+'[1]Measured values'!H1733</f>
        <v>301.27020000000005</v>
      </c>
      <c r="C1091" s="37">
        <f t="shared" si="48"/>
        <v>3.3192795039137619E-3</v>
      </c>
      <c r="D1091" s="55">
        <v>2.2776E-4</v>
      </c>
      <c r="E1091" s="37">
        <f t="shared" si="49"/>
        <v>6.066256842602741E-8</v>
      </c>
      <c r="F1091" s="37">
        <f t="shared" si="50"/>
        <v>-16.617938994236692</v>
      </c>
    </row>
    <row r="1092" spans="1:6" x14ac:dyDescent="0.3">
      <c r="A1092" s="53">
        <v>3460</v>
      </c>
      <c r="B1092" s="54">
        <f>273.16+'[1]Measured values'!H1734</f>
        <v>301.2704</v>
      </c>
      <c r="C1092" s="37">
        <f t="shared" si="48"/>
        <v>3.3192773003919403E-3</v>
      </c>
      <c r="D1092" s="55">
        <v>2.3009800000000001E-4</v>
      </c>
      <c r="E1092" s="37">
        <f t="shared" si="49"/>
        <v>6.1461403891723388E-8</v>
      </c>
      <c r="F1092" s="37">
        <f t="shared" si="50"/>
        <v>-16.604856438140434</v>
      </c>
    </row>
    <row r="1093" spans="1:6" x14ac:dyDescent="0.3">
      <c r="A1093" s="53">
        <v>3462</v>
      </c>
      <c r="B1093" s="54">
        <f>273.16+'[1]Measured values'!H1735</f>
        <v>301.27100000000002</v>
      </c>
      <c r="C1093" s="37">
        <f t="shared" si="48"/>
        <v>3.3192706898440274E-3</v>
      </c>
      <c r="D1093" s="55">
        <v>2.2918099999999999E-4</v>
      </c>
      <c r="E1093" s="37">
        <f t="shared" si="49"/>
        <v>6.1748827984240162E-8</v>
      </c>
      <c r="F1093" s="37">
        <f t="shared" si="50"/>
        <v>-16.600190841630752</v>
      </c>
    </row>
    <row r="1094" spans="1:6" x14ac:dyDescent="0.3">
      <c r="A1094" s="53">
        <v>3464</v>
      </c>
      <c r="B1094" s="54">
        <f>273.16+'[1]Measured values'!H1736</f>
        <v>301.27140000000003</v>
      </c>
      <c r="C1094" s="37">
        <f t="shared" si="48"/>
        <v>3.3192662828267134E-3</v>
      </c>
      <c r="D1094" s="55">
        <v>2.3114500000000001E-4</v>
      </c>
      <c r="E1094" s="37">
        <f t="shared" si="49"/>
        <v>6.2641162068561762E-8</v>
      </c>
      <c r="F1094" s="37">
        <f t="shared" si="50"/>
        <v>-16.585843233894405</v>
      </c>
    </row>
    <row r="1095" spans="1:6" x14ac:dyDescent="0.3">
      <c r="A1095" s="53">
        <v>3466</v>
      </c>
      <c r="B1095" s="54">
        <f>273.16+'[1]Measured values'!H1737</f>
        <v>301.27160000000003</v>
      </c>
      <c r="C1095" s="37">
        <f t="shared" si="48"/>
        <v>3.319264079322445E-3</v>
      </c>
      <c r="D1095" s="55">
        <v>2.3179900000000001E-4</v>
      </c>
      <c r="E1095" s="37">
        <f t="shared" si="49"/>
        <v>6.30020938952622E-8</v>
      </c>
      <c r="F1095" s="37">
        <f t="shared" si="50"/>
        <v>-16.580097874674465</v>
      </c>
    </row>
    <row r="1096" spans="1:6" x14ac:dyDescent="0.3">
      <c r="A1096" s="53">
        <v>3468</v>
      </c>
      <c r="B1096" s="54">
        <f>273.16+'[1]Measured values'!H1738</f>
        <v>301.2722</v>
      </c>
      <c r="C1096" s="37">
        <f t="shared" si="48"/>
        <v>3.3192574688271936E-3</v>
      </c>
      <c r="D1096" s="55">
        <v>2.2716199999999999E-4</v>
      </c>
      <c r="E1096" s="37">
        <f t="shared" si="49"/>
        <v>6.2288209170742558E-8</v>
      </c>
      <c r="F1096" s="37">
        <f t="shared" si="50"/>
        <v>-16.591493687961318</v>
      </c>
    </row>
    <row r="1097" spans="1:6" x14ac:dyDescent="0.3">
      <c r="A1097" s="53">
        <v>3470</v>
      </c>
      <c r="B1097" s="54">
        <f>273.16+'[1]Measured values'!H1739</f>
        <v>301.27280000000002</v>
      </c>
      <c r="C1097" s="37">
        <f t="shared" ref="C1097:C1160" si="51">1/B1097</f>
        <v>3.3192508583582718E-3</v>
      </c>
      <c r="D1097" s="55">
        <v>2.2768500000000001E-4</v>
      </c>
      <c r="E1097" s="37">
        <f t="shared" ref="E1097:E1160" si="52">(D1097*($B$3-$B$4))/(($B$2*($B$3-B1097)*($B$3-$B$4))+($B$1*($B$3-B1097)*($B$4-B1097)))</f>
        <v>6.2989089341599151E-8</v>
      </c>
      <c r="F1097" s="37">
        <f t="shared" ref="F1097:F1160" si="53">LN(E1097)</f>
        <v>-16.580304310607122</v>
      </c>
    </row>
    <row r="1098" spans="1:6" x14ac:dyDescent="0.3">
      <c r="A1098" s="53">
        <v>3472</v>
      </c>
      <c r="B1098" s="54">
        <f>273.16+'[1]Measured values'!H1740</f>
        <v>301.27320000000003</v>
      </c>
      <c r="C1098" s="37">
        <f t="shared" si="51"/>
        <v>3.3192464513936183E-3</v>
      </c>
      <c r="D1098" s="55">
        <v>2.2688100000000001E-4</v>
      </c>
      <c r="E1098" s="37">
        <f t="shared" si="52"/>
        <v>6.3142542662250888E-8</v>
      </c>
      <c r="F1098" s="37">
        <f t="shared" si="53"/>
        <v>-16.57787108439852</v>
      </c>
    </row>
    <row r="1099" spans="1:6" x14ac:dyDescent="0.3">
      <c r="A1099" s="53">
        <v>3474</v>
      </c>
      <c r="B1099" s="54">
        <f>273.16+'[1]Measured values'!H1741</f>
        <v>301.27340000000004</v>
      </c>
      <c r="C1099" s="37">
        <f t="shared" si="51"/>
        <v>3.31924424791568E-3</v>
      </c>
      <c r="D1099" s="55">
        <v>2.29294E-4</v>
      </c>
      <c r="E1099" s="37">
        <f t="shared" si="52"/>
        <v>6.4005747180976086E-8</v>
      </c>
      <c r="F1099" s="37">
        <f t="shared" si="53"/>
        <v>-16.56429295791574</v>
      </c>
    </row>
    <row r="1100" spans="1:6" x14ac:dyDescent="0.3">
      <c r="A1100" s="53">
        <v>3476</v>
      </c>
      <c r="B1100" s="54">
        <f>273.16+'[1]Measured values'!H1742</f>
        <v>301.27380000000005</v>
      </c>
      <c r="C1100" s="37">
        <f t="shared" si="51"/>
        <v>3.3192398409685802E-3</v>
      </c>
      <c r="D1100" s="55">
        <v>2.2849E-4</v>
      </c>
      <c r="E1100" s="37">
        <f t="shared" si="52"/>
        <v>6.4166734321870412E-8</v>
      </c>
      <c r="F1100" s="37">
        <f t="shared" si="53"/>
        <v>-16.561780917520426</v>
      </c>
    </row>
    <row r="1101" spans="1:6" x14ac:dyDescent="0.3">
      <c r="A1101" s="53">
        <v>3478</v>
      </c>
      <c r="B1101" s="54">
        <f>273.16+'[1]Measured values'!H1743</f>
        <v>301.27460000000002</v>
      </c>
      <c r="C1101" s="37">
        <f t="shared" si="51"/>
        <v>3.3192310271094871E-3</v>
      </c>
      <c r="D1101" s="55">
        <v>2.26975E-4</v>
      </c>
      <c r="E1101" s="37">
        <f t="shared" si="52"/>
        <v>6.4521052345528922E-8</v>
      </c>
      <c r="F1101" s="37">
        <f t="shared" si="53"/>
        <v>-16.556274273445339</v>
      </c>
    </row>
    <row r="1102" spans="1:6" x14ac:dyDescent="0.3">
      <c r="A1102" s="53">
        <v>3480</v>
      </c>
      <c r="B1102" s="54">
        <f>273.16+'[1]Measured values'!H1744</f>
        <v>301.27480000000003</v>
      </c>
      <c r="C1102" s="37">
        <f t="shared" si="51"/>
        <v>3.3192288236520277E-3</v>
      </c>
      <c r="D1102" s="55">
        <v>2.28583E-4</v>
      </c>
      <c r="E1102" s="37">
        <f t="shared" si="52"/>
        <v>6.5177486366477809E-8</v>
      </c>
      <c r="F1102" s="37">
        <f t="shared" si="53"/>
        <v>-16.546151728771605</v>
      </c>
    </row>
    <row r="1103" spans="1:6" x14ac:dyDescent="0.3">
      <c r="A1103" s="53">
        <v>3482</v>
      </c>
      <c r="B1103" s="54">
        <f>273.16+'[1]Measured values'!H1745</f>
        <v>301.27520000000004</v>
      </c>
      <c r="C1103" s="37">
        <f t="shared" si="51"/>
        <v>3.3192244167458852E-3</v>
      </c>
      <c r="D1103" s="55">
        <v>2.27087E-4</v>
      </c>
      <c r="E1103" s="37">
        <f t="shared" si="52"/>
        <v>6.5150651130272837E-8</v>
      </c>
      <c r="F1103" s="37">
        <f t="shared" si="53"/>
        <v>-16.546563539100514</v>
      </c>
    </row>
    <row r="1104" spans="1:6" x14ac:dyDescent="0.3">
      <c r="A1104" s="53">
        <v>3484</v>
      </c>
      <c r="B1104" s="54">
        <f>273.16+'[1]Measured values'!H1746</f>
        <v>301.27540000000005</v>
      </c>
      <c r="C1104" s="37">
        <f t="shared" si="51"/>
        <v>3.3192222132972021E-3</v>
      </c>
      <c r="D1104" s="55">
        <v>2.26844E-4</v>
      </c>
      <c r="E1104" s="37">
        <f t="shared" si="52"/>
        <v>6.5282440464419718E-8</v>
      </c>
      <c r="F1104" s="37">
        <f t="shared" si="53"/>
        <v>-16.544542742424092</v>
      </c>
    </row>
    <row r="1105" spans="1:6" x14ac:dyDescent="0.3">
      <c r="A1105" s="53">
        <v>3486</v>
      </c>
      <c r="B1105" s="54">
        <f>273.16+'[1]Measured values'!H1747</f>
        <v>301.27640000000002</v>
      </c>
      <c r="C1105" s="37">
        <f t="shared" si="51"/>
        <v>3.3192111960976696E-3</v>
      </c>
      <c r="D1105" s="55">
        <v>2.21814E-4</v>
      </c>
      <c r="E1105" s="37">
        <f t="shared" si="52"/>
        <v>6.4838653412653105E-8</v>
      </c>
      <c r="F1105" s="37">
        <f t="shared" si="53"/>
        <v>-16.551363908143863</v>
      </c>
    </row>
    <row r="1106" spans="1:6" x14ac:dyDescent="0.3">
      <c r="A1106" s="53">
        <v>3488</v>
      </c>
      <c r="B1106" s="54">
        <f>273.16+'[1]Measured values'!H1748</f>
        <v>301.27640000000002</v>
      </c>
      <c r="C1106" s="37">
        <f t="shared" si="51"/>
        <v>3.3192111960976696E-3</v>
      </c>
      <c r="D1106" s="55">
        <v>2.19495E-4</v>
      </c>
      <c r="E1106" s="37">
        <f t="shared" si="52"/>
        <v>6.4160784399588361E-8</v>
      </c>
      <c r="F1106" s="37">
        <f t="shared" si="53"/>
        <v>-16.561873647783514</v>
      </c>
    </row>
    <row r="1107" spans="1:6" x14ac:dyDescent="0.3">
      <c r="A1107" s="53">
        <v>3490</v>
      </c>
      <c r="B1107" s="54">
        <f>273.16+'[1]Measured values'!H1749</f>
        <v>301.27700000000004</v>
      </c>
      <c r="C1107" s="37">
        <f t="shared" si="51"/>
        <v>3.3192045858130553E-3</v>
      </c>
      <c r="D1107" s="55">
        <v>2.1601699999999999E-4</v>
      </c>
      <c r="E1107" s="37">
        <f t="shared" si="52"/>
        <v>6.3745547771885129E-8</v>
      </c>
      <c r="F1107" s="37">
        <f t="shared" si="53"/>
        <v>-16.568366494219113</v>
      </c>
    </row>
    <row r="1108" spans="1:6" x14ac:dyDescent="0.3">
      <c r="A1108" s="53">
        <v>3492</v>
      </c>
      <c r="B1108" s="54">
        <f>273.16+'[1]Measured values'!H1750</f>
        <v>301.2774</v>
      </c>
      <c r="C1108" s="37">
        <f t="shared" si="51"/>
        <v>3.3192001789712736E-3</v>
      </c>
      <c r="D1108" s="55">
        <v>2.1603599999999999E-4</v>
      </c>
      <c r="E1108" s="37">
        <f t="shared" si="52"/>
        <v>6.4158542471219045E-8</v>
      </c>
      <c r="F1108" s="37">
        <f t="shared" si="53"/>
        <v>-16.561908590740657</v>
      </c>
    </row>
    <row r="1109" spans="1:6" x14ac:dyDescent="0.3">
      <c r="A1109" s="53">
        <v>3494</v>
      </c>
      <c r="B1109" s="54">
        <f>273.16+'[1]Measured values'!H1751</f>
        <v>301.27800000000002</v>
      </c>
      <c r="C1109" s="37">
        <f t="shared" si="51"/>
        <v>3.3191935687305412E-3</v>
      </c>
      <c r="D1109" s="55">
        <v>2.1751299999999999E-4</v>
      </c>
      <c r="E1109" s="37">
        <f t="shared" si="52"/>
        <v>6.5222366344009836E-8</v>
      </c>
      <c r="F1109" s="37">
        <f t="shared" si="53"/>
        <v>-16.545463384753248</v>
      </c>
    </row>
    <row r="1110" spans="1:6" x14ac:dyDescent="0.3">
      <c r="A1110" s="53">
        <v>3496</v>
      </c>
      <c r="B1110" s="54">
        <f>273.16+'[1]Measured values'!H1752</f>
        <v>301.27820000000003</v>
      </c>
      <c r="C1110" s="37">
        <f t="shared" si="51"/>
        <v>3.3191913653228145E-3</v>
      </c>
      <c r="D1110" s="55">
        <v>2.1829799999999999E-4</v>
      </c>
      <c r="E1110" s="37">
        <f t="shared" si="52"/>
        <v>6.5669606443167392E-8</v>
      </c>
      <c r="F1110" s="37">
        <f t="shared" si="53"/>
        <v>-16.538629629708534</v>
      </c>
    </row>
    <row r="1111" spans="1:6" x14ac:dyDescent="0.3">
      <c r="A1111" s="53">
        <v>3498</v>
      </c>
      <c r="B1111" s="54">
        <f>273.16+'[1]Measured values'!H1753</f>
        <v>301.27860000000004</v>
      </c>
      <c r="C1111" s="37">
        <f t="shared" si="51"/>
        <v>3.3191869585161371E-3</v>
      </c>
      <c r="D1111" s="55">
        <v>2.18261E-4</v>
      </c>
      <c r="E1111" s="37">
        <f t="shared" si="52"/>
        <v>6.6086251656259221E-8</v>
      </c>
      <c r="F1111" s="37">
        <f t="shared" si="53"/>
        <v>-16.532305104819773</v>
      </c>
    </row>
    <row r="1112" spans="1:6" x14ac:dyDescent="0.3">
      <c r="A1112" s="53">
        <v>3500</v>
      </c>
      <c r="B1112" s="54">
        <f>273.16+'[1]Measured values'!H1754</f>
        <v>301.27880000000005</v>
      </c>
      <c r="C1112" s="37">
        <f t="shared" si="51"/>
        <v>3.3191847551171864E-3</v>
      </c>
      <c r="D1112" s="55">
        <v>2.1779300000000001E-4</v>
      </c>
      <c r="E1112" s="37">
        <f t="shared" si="52"/>
        <v>6.6160069772102312E-8</v>
      </c>
      <c r="F1112" s="37">
        <f t="shared" si="53"/>
        <v>-16.531188731635062</v>
      </c>
    </row>
    <row r="1113" spans="1:6" x14ac:dyDescent="0.3">
      <c r="A1113" s="53">
        <v>3502</v>
      </c>
      <c r="B1113" s="54">
        <f>273.16+'[1]Measured values'!H1755</f>
        <v>301.27970000000005</v>
      </c>
      <c r="C1113" s="37">
        <f t="shared" si="51"/>
        <v>3.3191748398581113E-3</v>
      </c>
      <c r="D1113" s="55">
        <v>2.1246399999999999E-4</v>
      </c>
      <c r="E1113" s="37">
        <f t="shared" si="52"/>
        <v>6.5504629186050185E-8</v>
      </c>
      <c r="F1113" s="37">
        <f t="shared" si="53"/>
        <v>-16.541145022206351</v>
      </c>
    </row>
    <row r="1114" spans="1:6" x14ac:dyDescent="0.3">
      <c r="A1114" s="53">
        <v>3504</v>
      </c>
      <c r="B1114" s="54">
        <f>273.16+'[1]Measured values'!H1756</f>
        <v>301.27970000000005</v>
      </c>
      <c r="C1114" s="37">
        <f t="shared" si="51"/>
        <v>3.3191748398581113E-3</v>
      </c>
      <c r="D1114" s="55">
        <v>2.13119E-4</v>
      </c>
      <c r="E1114" s="37">
        <f t="shared" si="52"/>
        <v>6.5706571783934366E-8</v>
      </c>
      <c r="F1114" s="37">
        <f t="shared" si="53"/>
        <v>-16.538066889305497</v>
      </c>
    </row>
    <row r="1115" spans="1:6" x14ac:dyDescent="0.3">
      <c r="A1115" s="53">
        <v>3506</v>
      </c>
      <c r="B1115" s="54">
        <f>273.16+'[1]Measured values'!H1757</f>
        <v>301.28050000000002</v>
      </c>
      <c r="C1115" s="37">
        <f t="shared" si="51"/>
        <v>3.3191660263442208E-3</v>
      </c>
      <c r="D1115" s="55">
        <v>2.1121099999999999E-4</v>
      </c>
      <c r="E1115" s="37">
        <f t="shared" si="52"/>
        <v>6.5993924418770684E-8</v>
      </c>
      <c r="F1115" s="37">
        <f t="shared" si="53"/>
        <v>-16.533703153418291</v>
      </c>
    </row>
    <row r="1116" spans="1:6" x14ac:dyDescent="0.3">
      <c r="A1116" s="53">
        <v>3508</v>
      </c>
      <c r="B1116" s="54">
        <f>273.16+'[1]Measured values'!H1758</f>
        <v>301.28070000000002</v>
      </c>
      <c r="C1116" s="37">
        <f t="shared" si="51"/>
        <v>3.3191638229730612E-3</v>
      </c>
      <c r="D1116" s="55">
        <v>2.13193E-4</v>
      </c>
      <c r="E1116" s="37">
        <f t="shared" si="52"/>
        <v>6.6837892085684633E-8</v>
      </c>
      <c r="F1116" s="37">
        <f t="shared" si="53"/>
        <v>-16.52099567043577</v>
      </c>
    </row>
    <row r="1117" spans="1:6" x14ac:dyDescent="0.3">
      <c r="A1117" s="53">
        <v>3510</v>
      </c>
      <c r="B1117" s="54">
        <f>273.16+'[1]Measured values'!H1759</f>
        <v>301.28130000000004</v>
      </c>
      <c r="C1117" s="37">
        <f t="shared" si="51"/>
        <v>3.3191572128771344E-3</v>
      </c>
      <c r="D1117" s="55">
        <v>2.1059400000000001E-4</v>
      </c>
      <c r="E1117" s="37">
        <f t="shared" si="52"/>
        <v>6.6697985545532024E-8</v>
      </c>
      <c r="F1117" s="37">
        <f t="shared" si="53"/>
        <v>-16.523091086197077</v>
      </c>
    </row>
    <row r="1118" spans="1:6" x14ac:dyDescent="0.3">
      <c r="A1118" s="53">
        <v>3512</v>
      </c>
      <c r="B1118" s="54">
        <f>273.16+'[1]Measured values'!H1760</f>
        <v>301.2817</v>
      </c>
      <c r="C1118" s="37">
        <f t="shared" si="51"/>
        <v>3.319152806161144E-3</v>
      </c>
      <c r="D1118" s="55">
        <v>2.09192E-4</v>
      </c>
      <c r="E1118" s="37">
        <f t="shared" si="52"/>
        <v>6.6708559199958797E-8</v>
      </c>
      <c r="F1118" s="37">
        <f t="shared" si="53"/>
        <v>-16.52293256842017</v>
      </c>
    </row>
    <row r="1119" spans="1:6" x14ac:dyDescent="0.3">
      <c r="A1119" s="53">
        <v>3514</v>
      </c>
      <c r="B1119" s="54">
        <f>273.16+'[1]Measured values'!H1761</f>
        <v>301.28210000000001</v>
      </c>
      <c r="C1119" s="37">
        <f t="shared" si="51"/>
        <v>3.3191483994568544E-3</v>
      </c>
      <c r="D1119" s="55">
        <v>2.1175299999999999E-4</v>
      </c>
      <c r="E1119" s="37">
        <f t="shared" si="52"/>
        <v>6.79917579266263E-8</v>
      </c>
      <c r="F1119" s="37">
        <f t="shared" si="53"/>
        <v>-16.503879346077841</v>
      </c>
    </row>
    <row r="1120" spans="1:6" x14ac:dyDescent="0.3">
      <c r="A1120" s="53">
        <v>3516</v>
      </c>
      <c r="B1120" s="54">
        <f>273.16+'[1]Measured values'!H1762</f>
        <v>301.28210000000001</v>
      </c>
      <c r="C1120" s="37">
        <f t="shared" si="51"/>
        <v>3.3191483994568544E-3</v>
      </c>
      <c r="D1120" s="55">
        <v>2.1165999999999999E-4</v>
      </c>
      <c r="E1120" s="37">
        <f t="shared" si="52"/>
        <v>6.7961896562266985E-8</v>
      </c>
      <c r="F1120" s="37">
        <f t="shared" si="53"/>
        <v>-16.504318633494595</v>
      </c>
    </row>
    <row r="1121" spans="1:6" x14ac:dyDescent="0.3">
      <c r="A1121" s="53">
        <v>3518</v>
      </c>
      <c r="B1121" s="54">
        <f>273.16+'[1]Measured values'!H1763</f>
        <v>301.28250000000003</v>
      </c>
      <c r="C1121" s="37">
        <f t="shared" si="51"/>
        <v>3.3191439927642659E-3</v>
      </c>
      <c r="D1121" s="55">
        <v>2.0717199999999999E-4</v>
      </c>
      <c r="E1121" s="37">
        <f t="shared" si="52"/>
        <v>6.6983632312630942E-8</v>
      </c>
      <c r="F1121" s="37">
        <f t="shared" si="53"/>
        <v>-16.518817541241376</v>
      </c>
    </row>
    <row r="1122" spans="1:6" x14ac:dyDescent="0.3">
      <c r="A1122" s="53">
        <v>3520</v>
      </c>
      <c r="B1122" s="54">
        <f>273.16+'[1]Measured values'!H1764</f>
        <v>301.28270000000003</v>
      </c>
      <c r="C1122" s="37">
        <f t="shared" si="51"/>
        <v>3.3191417894223594E-3</v>
      </c>
      <c r="D1122" s="55">
        <v>2.0042200000000001E-4</v>
      </c>
      <c r="E1122" s="37">
        <f t="shared" si="52"/>
        <v>6.5027395400676833E-8</v>
      </c>
      <c r="F1122" s="37">
        <f t="shared" si="53"/>
        <v>-16.548457188140617</v>
      </c>
    </row>
    <row r="1123" spans="1:6" x14ac:dyDescent="0.3">
      <c r="A1123" s="53">
        <v>3522</v>
      </c>
      <c r="B1123" s="54">
        <f>273.16+'[1]Measured values'!H1765</f>
        <v>301.2835</v>
      </c>
      <c r="C1123" s="37">
        <f t="shared" si="51"/>
        <v>3.3191329760839873E-3</v>
      </c>
      <c r="D1123" s="55">
        <v>1.98309E-4</v>
      </c>
      <c r="E1123" s="37">
        <f t="shared" si="52"/>
        <v>6.5252927890017549E-8</v>
      </c>
      <c r="F1123" s="37">
        <f t="shared" si="53"/>
        <v>-16.544994919872657</v>
      </c>
    </row>
    <row r="1124" spans="1:6" x14ac:dyDescent="0.3">
      <c r="A1124" s="53">
        <v>3524</v>
      </c>
      <c r="B1124" s="54">
        <f>273.16+'[1]Measured values'!H1766</f>
        <v>301.28370000000001</v>
      </c>
      <c r="C1124" s="37">
        <f t="shared" si="51"/>
        <v>3.3191307727567071E-3</v>
      </c>
      <c r="D1124" s="55">
        <v>1.9647600000000001E-4</v>
      </c>
      <c r="E1124" s="37">
        <f t="shared" si="52"/>
        <v>6.487946331203191E-8</v>
      </c>
      <c r="F1124" s="37">
        <f t="shared" si="53"/>
        <v>-16.55073469918284</v>
      </c>
    </row>
    <row r="1125" spans="1:6" x14ac:dyDescent="0.3">
      <c r="A1125" s="53">
        <v>3526</v>
      </c>
      <c r="B1125" s="54">
        <f>273.16+'[1]Measured values'!H1767</f>
        <v>301.28390000000002</v>
      </c>
      <c r="C1125" s="37">
        <f t="shared" si="51"/>
        <v>3.3191285694323526E-3</v>
      </c>
      <c r="D1125" s="55">
        <v>1.9426900000000001E-4</v>
      </c>
      <c r="E1125" s="37">
        <f t="shared" si="52"/>
        <v>6.4379394582312225E-8</v>
      </c>
      <c r="F1125" s="37">
        <f t="shared" si="53"/>
        <v>-16.558472214936177</v>
      </c>
    </row>
    <row r="1126" spans="1:6" x14ac:dyDescent="0.3">
      <c r="A1126" s="53">
        <v>3528</v>
      </c>
      <c r="B1126" s="54">
        <f>273.16+'[1]Measured values'!H1768</f>
        <v>301.28470000000004</v>
      </c>
      <c r="C1126" s="37">
        <f t="shared" si="51"/>
        <v>3.3191197561641857E-3</v>
      </c>
      <c r="D1126" s="55">
        <v>1.9065999999999999E-4</v>
      </c>
      <c r="E1126" s="37">
        <f t="shared" si="52"/>
        <v>6.4097507112219909E-8</v>
      </c>
      <c r="F1126" s="37">
        <f t="shared" si="53"/>
        <v>-16.562860364381038</v>
      </c>
    </row>
    <row r="1127" spans="1:6" x14ac:dyDescent="0.3">
      <c r="A1127" s="53">
        <v>3530</v>
      </c>
      <c r="B1127" s="54">
        <f>273.16+'[1]Measured values'!H1769</f>
        <v>301.2851</v>
      </c>
      <c r="C1127" s="37">
        <f t="shared" si="51"/>
        <v>3.3191153495476544E-3</v>
      </c>
      <c r="D1127" s="55">
        <v>1.9353999999999999E-4</v>
      </c>
      <c r="E1127" s="37">
        <f t="shared" si="52"/>
        <v>6.55398272839785E-8</v>
      </c>
      <c r="F1127" s="37">
        <f t="shared" si="53"/>
        <v>-16.540607828955711</v>
      </c>
    </row>
    <row r="1128" spans="1:6" x14ac:dyDescent="0.3">
      <c r="A1128" s="53">
        <v>3532</v>
      </c>
      <c r="B1128" s="54">
        <f>273.16+'[1]Measured values'!H1770</f>
        <v>301.28470000000004</v>
      </c>
      <c r="C1128" s="37">
        <f t="shared" si="51"/>
        <v>3.3191197561641857E-3</v>
      </c>
      <c r="D1128" s="55">
        <v>1.9456899999999999E-4</v>
      </c>
      <c r="E1128" s="37">
        <f t="shared" si="52"/>
        <v>6.541166401614138E-8</v>
      </c>
      <c r="F1128" s="37">
        <f t="shared" si="53"/>
        <v>-16.542565245514865</v>
      </c>
    </row>
    <row r="1129" spans="1:6" x14ac:dyDescent="0.3">
      <c r="A1129" s="53">
        <v>3534</v>
      </c>
      <c r="B1129" s="54">
        <f>273.16+'[1]Measured values'!H1771</f>
        <v>301.28530000000001</v>
      </c>
      <c r="C1129" s="37">
        <f t="shared" si="51"/>
        <v>3.319113146243776E-3</v>
      </c>
      <c r="D1129" s="55">
        <v>1.8759399999999999E-4</v>
      </c>
      <c r="E1129" s="37">
        <f t="shared" si="52"/>
        <v>6.3758578663570891E-8</v>
      </c>
      <c r="F1129" s="37">
        <f t="shared" si="53"/>
        <v>-16.568162094689537</v>
      </c>
    </row>
    <row r="1130" spans="1:6" x14ac:dyDescent="0.3">
      <c r="A1130" s="53">
        <v>3536</v>
      </c>
      <c r="B1130" s="54">
        <f>273.16+'[1]Measured values'!H1772</f>
        <v>301.28570000000002</v>
      </c>
      <c r="C1130" s="37">
        <f t="shared" si="51"/>
        <v>3.3191087396447954E-3</v>
      </c>
      <c r="D1130" s="55">
        <v>1.81442E-4</v>
      </c>
      <c r="E1130" s="37">
        <f t="shared" si="52"/>
        <v>6.2121970463928987E-8</v>
      </c>
      <c r="F1130" s="37">
        <f t="shared" si="53"/>
        <v>-16.594166118886822</v>
      </c>
    </row>
    <row r="1131" spans="1:6" x14ac:dyDescent="0.3">
      <c r="A1131" s="53">
        <v>3538</v>
      </c>
      <c r="B1131" s="54">
        <f>273.16+'[1]Measured values'!H1773</f>
        <v>301.28610000000003</v>
      </c>
      <c r="C1131" s="37">
        <f t="shared" si="51"/>
        <v>3.3191043330575154E-3</v>
      </c>
      <c r="D1131" s="55">
        <v>1.8026399999999999E-4</v>
      </c>
      <c r="E1131" s="37">
        <f t="shared" si="52"/>
        <v>6.2176702378995078E-8</v>
      </c>
      <c r="F1131" s="37">
        <f t="shared" si="53"/>
        <v>-16.59328546718956</v>
      </c>
    </row>
    <row r="1132" spans="1:6" x14ac:dyDescent="0.3">
      <c r="A1132" s="53">
        <v>3540</v>
      </c>
      <c r="B1132" s="54">
        <f>273.16+'[1]Measured values'!H1774</f>
        <v>301.28650000000005</v>
      </c>
      <c r="C1132" s="37">
        <f t="shared" si="51"/>
        <v>3.3190999264819361E-3</v>
      </c>
      <c r="D1132" s="55">
        <v>1.75458E-4</v>
      </c>
      <c r="E1132" s="37">
        <f t="shared" si="52"/>
        <v>6.0971524991644347E-8</v>
      </c>
      <c r="F1132" s="37">
        <f t="shared" si="53"/>
        <v>-16.612858885175399</v>
      </c>
    </row>
    <row r="1133" spans="1:6" x14ac:dyDescent="0.3">
      <c r="A1133" s="53">
        <v>3542</v>
      </c>
      <c r="B1133" s="54">
        <f>273.16+'[1]Measured values'!H1775</f>
        <v>301.28710000000001</v>
      </c>
      <c r="C1133" s="37">
        <f t="shared" si="51"/>
        <v>3.3190933166405067E-3</v>
      </c>
      <c r="D1133" s="55">
        <v>1.7577599999999999E-4</v>
      </c>
      <c r="E1133" s="37">
        <f t="shared" si="52"/>
        <v>6.1774878217403264E-8</v>
      </c>
      <c r="F1133" s="37">
        <f t="shared" si="53"/>
        <v>-16.599769056463348</v>
      </c>
    </row>
    <row r="1134" spans="1:6" x14ac:dyDescent="0.3">
      <c r="A1134" s="53">
        <v>3544</v>
      </c>
      <c r="B1134" s="54">
        <f>273.16+'[1]Measured values'!H1776</f>
        <v>301.28770000000003</v>
      </c>
      <c r="C1134" s="37">
        <f t="shared" si="51"/>
        <v>3.3190867068254026E-3</v>
      </c>
      <c r="D1134" s="55">
        <v>1.76916E-4</v>
      </c>
      <c r="E1134" s="37">
        <f t="shared" si="52"/>
        <v>6.288886300675982E-8</v>
      </c>
      <c r="F1134" s="37">
        <f t="shared" si="53"/>
        <v>-16.581896747632822</v>
      </c>
    </row>
    <row r="1135" spans="1:6" x14ac:dyDescent="0.3">
      <c r="A1135" s="53">
        <v>3546</v>
      </c>
      <c r="B1135" s="54">
        <f>273.16+'[1]Measured values'!H1777</f>
        <v>301.28810000000004</v>
      </c>
      <c r="C1135" s="37">
        <f t="shared" si="51"/>
        <v>3.3190823002966258E-3</v>
      </c>
      <c r="D1135" s="55">
        <v>1.8258200000000001E-4</v>
      </c>
      <c r="E1135" s="37">
        <f t="shared" si="52"/>
        <v>6.5403221572238745E-8</v>
      </c>
      <c r="F1135" s="37">
        <f t="shared" si="53"/>
        <v>-16.542694320182115</v>
      </c>
    </row>
    <row r="1136" spans="1:6" x14ac:dyDescent="0.3">
      <c r="A1136" s="53">
        <v>3548</v>
      </c>
      <c r="B1136" s="54">
        <f>273.16+'[1]Measured values'!H1778</f>
        <v>301.28790000000004</v>
      </c>
      <c r="C1136" s="37">
        <f t="shared" si="51"/>
        <v>3.3190845035595516E-3</v>
      </c>
      <c r="D1136" s="55">
        <v>1.88772E-4</v>
      </c>
      <c r="E1136" s="37">
        <f t="shared" si="52"/>
        <v>6.7360962391170176E-8</v>
      </c>
      <c r="F1136" s="37">
        <f t="shared" si="53"/>
        <v>-16.513200179834559</v>
      </c>
    </row>
    <row r="1137" spans="1:6" x14ac:dyDescent="0.3">
      <c r="A1137" s="53">
        <v>3550</v>
      </c>
      <c r="B1137" s="54">
        <f>273.16+'[1]Measured values'!H1779</f>
        <v>301.28830000000005</v>
      </c>
      <c r="C1137" s="37">
        <f t="shared" si="51"/>
        <v>3.3190800970366251E-3</v>
      </c>
      <c r="D1137" s="55">
        <v>1.89595E-4</v>
      </c>
      <c r="E1137" s="37">
        <f t="shared" si="52"/>
        <v>6.817811424991811E-8</v>
      </c>
      <c r="F1137" s="37">
        <f t="shared" si="53"/>
        <v>-16.50114222902458</v>
      </c>
    </row>
    <row r="1138" spans="1:6" x14ac:dyDescent="0.3">
      <c r="A1138" s="53">
        <v>3552</v>
      </c>
      <c r="B1138" s="54">
        <f>273.16+'[1]Measured values'!H1780</f>
        <v>301.28890000000001</v>
      </c>
      <c r="C1138" s="37">
        <f t="shared" si="51"/>
        <v>3.3190734872741742E-3</v>
      </c>
      <c r="D1138" s="55">
        <v>1.8692099999999999E-4</v>
      </c>
      <c r="E1138" s="37">
        <f t="shared" si="52"/>
        <v>6.8005834046901565E-8</v>
      </c>
      <c r="F1138" s="37">
        <f t="shared" si="53"/>
        <v>-16.503672340643092</v>
      </c>
    </row>
    <row r="1139" spans="1:6" x14ac:dyDescent="0.3">
      <c r="A1139" s="53">
        <v>3554</v>
      </c>
      <c r="B1139" s="54">
        <f>273.16+'[1]Measured values'!H1781</f>
        <v>301.28890000000001</v>
      </c>
      <c r="C1139" s="37">
        <f t="shared" si="51"/>
        <v>3.3190734872741742E-3</v>
      </c>
      <c r="D1139" s="55">
        <v>1.87276E-4</v>
      </c>
      <c r="E1139" s="37">
        <f t="shared" si="52"/>
        <v>6.8134990594783556E-8</v>
      </c>
      <c r="F1139" s="37">
        <f t="shared" si="53"/>
        <v>-16.501774943782596</v>
      </c>
    </row>
    <row r="1140" spans="1:6" x14ac:dyDescent="0.3">
      <c r="A1140" s="53">
        <v>3556</v>
      </c>
      <c r="B1140" s="54">
        <f>273.16+'[1]Measured values'!H1782</f>
        <v>301.28970000000004</v>
      </c>
      <c r="C1140" s="37">
        <f t="shared" si="51"/>
        <v>3.3190646742985237E-3</v>
      </c>
      <c r="D1140" s="55">
        <v>1.8181600000000001E-4</v>
      </c>
      <c r="E1140" s="37">
        <f t="shared" si="52"/>
        <v>6.7200658153818216E-8</v>
      </c>
      <c r="F1140" s="37">
        <f t="shared" si="53"/>
        <v>-16.515582795509641</v>
      </c>
    </row>
    <row r="1141" spans="1:6" x14ac:dyDescent="0.3">
      <c r="A1141" s="53">
        <v>3558</v>
      </c>
      <c r="B1141" s="54">
        <f>273.16+'[1]Measured values'!H1783</f>
        <v>301.28950000000003</v>
      </c>
      <c r="C1141" s="37">
        <f t="shared" si="51"/>
        <v>3.3190668775380486E-3</v>
      </c>
      <c r="D1141" s="55">
        <v>1.8544300000000001E-4</v>
      </c>
      <c r="E1141" s="37">
        <f t="shared" si="52"/>
        <v>6.8269758996720991E-8</v>
      </c>
      <c r="F1141" s="37">
        <f t="shared" si="53"/>
        <v>-16.499798935671553</v>
      </c>
    </row>
    <row r="1142" spans="1:6" x14ac:dyDescent="0.3">
      <c r="A1142" s="53">
        <v>3560</v>
      </c>
      <c r="B1142" s="54">
        <f>273.16+'[1]Measured values'!H1784</f>
        <v>301.29010000000005</v>
      </c>
      <c r="C1142" s="37">
        <f t="shared" si="51"/>
        <v>3.3190602678282487E-3</v>
      </c>
      <c r="D1142" s="55">
        <v>1.8192800000000001E-4</v>
      </c>
      <c r="E1142" s="37">
        <f t="shared" si="52"/>
        <v>6.7781102814845844E-8</v>
      </c>
      <c r="F1142" s="37">
        <f t="shared" si="53"/>
        <v>-16.50698240039462</v>
      </c>
    </row>
    <row r="1143" spans="1:6" x14ac:dyDescent="0.3">
      <c r="A1143" s="53">
        <v>3562</v>
      </c>
      <c r="B1143" s="54">
        <f>273.16+'[1]Measured values'!H1785</f>
        <v>301.2903</v>
      </c>
      <c r="C1143" s="37">
        <f t="shared" si="51"/>
        <v>3.3190580645974994E-3</v>
      </c>
      <c r="D1143" s="55">
        <v>1.79142E-4</v>
      </c>
      <c r="E1143" s="37">
        <f t="shared" si="52"/>
        <v>6.7011720756017346E-8</v>
      </c>
      <c r="F1143" s="37">
        <f t="shared" si="53"/>
        <v>-16.518398296198104</v>
      </c>
    </row>
    <row r="1144" spans="1:6" x14ac:dyDescent="0.3">
      <c r="A1144" s="53">
        <v>3564</v>
      </c>
      <c r="B1144" s="54">
        <f>273.16+'[1]Measured values'!H1786</f>
        <v>301.29050000000001</v>
      </c>
      <c r="C1144" s="37">
        <f t="shared" si="51"/>
        <v>3.3190558613696748E-3</v>
      </c>
      <c r="D1144" s="55">
        <v>1.7957199999999999E-4</v>
      </c>
      <c r="E1144" s="37">
        <f t="shared" si="52"/>
        <v>6.7443992321360345E-8</v>
      </c>
      <c r="F1144" s="37">
        <f t="shared" si="53"/>
        <v>-16.511968326882762</v>
      </c>
    </row>
    <row r="1145" spans="1:6" x14ac:dyDescent="0.3">
      <c r="A1145" s="53">
        <v>3566</v>
      </c>
      <c r="B1145" s="54">
        <f>273.16+'[1]Measured values'!H1787</f>
        <v>301.29110000000003</v>
      </c>
      <c r="C1145" s="37">
        <f t="shared" si="51"/>
        <v>3.3190492517037509E-3</v>
      </c>
      <c r="D1145" s="55">
        <v>1.7953399999999999E-4</v>
      </c>
      <c r="E1145" s="37">
        <f t="shared" si="52"/>
        <v>6.82571302425201E-8</v>
      </c>
      <c r="F1145" s="37">
        <f t="shared" si="53"/>
        <v>-16.499983935920326</v>
      </c>
    </row>
    <row r="1146" spans="1:6" x14ac:dyDescent="0.3">
      <c r="A1146" s="53">
        <v>3568</v>
      </c>
      <c r="B1146" s="54">
        <f>273.16+'[1]Measured values'!H1788</f>
        <v>301.29150000000004</v>
      </c>
      <c r="C1146" s="37">
        <f t="shared" si="51"/>
        <v>3.3190448452744266E-3</v>
      </c>
      <c r="D1146" s="55">
        <v>1.7437299999999999E-4</v>
      </c>
      <c r="E1146" s="37">
        <f t="shared" si="52"/>
        <v>6.6841763049165655E-8</v>
      </c>
      <c r="F1146" s="37">
        <f t="shared" si="53"/>
        <v>-16.520937756410213</v>
      </c>
    </row>
    <row r="1147" spans="1:6" x14ac:dyDescent="0.3">
      <c r="A1147" s="53">
        <v>3570</v>
      </c>
      <c r="B1147" s="54">
        <f>273.16+'[1]Measured values'!H1789</f>
        <v>301.29170000000005</v>
      </c>
      <c r="C1147" s="37">
        <f t="shared" si="51"/>
        <v>3.3190426420641518E-3</v>
      </c>
      <c r="D1147" s="55">
        <v>1.71924E-4</v>
      </c>
      <c r="E1147" s="37">
        <f t="shared" si="52"/>
        <v>6.6175903754613131E-8</v>
      </c>
      <c r="F1147" s="37">
        <f t="shared" si="53"/>
        <v>-16.530949431886636</v>
      </c>
    </row>
    <row r="1148" spans="1:6" x14ac:dyDescent="0.3">
      <c r="A1148" s="53">
        <v>3572</v>
      </c>
      <c r="B1148" s="54">
        <f>273.16+'[1]Measured values'!H1790</f>
        <v>301.2921</v>
      </c>
      <c r="C1148" s="37">
        <f t="shared" si="51"/>
        <v>3.3190382356523785E-3</v>
      </c>
      <c r="D1148" s="55">
        <v>1.68071E-4</v>
      </c>
      <c r="E1148" s="37">
        <f t="shared" si="52"/>
        <v>6.5233096476119221E-8</v>
      </c>
      <c r="F1148" s="37">
        <f t="shared" si="53"/>
        <v>-16.545298882142138</v>
      </c>
    </row>
    <row r="1149" spans="1:6" x14ac:dyDescent="0.3">
      <c r="A1149" s="53">
        <v>3574</v>
      </c>
      <c r="B1149" s="54">
        <f>273.16+'[1]Measured values'!H1791</f>
        <v>301.29230000000001</v>
      </c>
      <c r="C1149" s="37">
        <f t="shared" si="51"/>
        <v>3.3190360324508788E-3</v>
      </c>
      <c r="D1149" s="55">
        <v>1.6551000000000001E-4</v>
      </c>
      <c r="E1149" s="37">
        <f t="shared" si="52"/>
        <v>6.4508462685537427E-8</v>
      </c>
      <c r="F1149" s="37">
        <f t="shared" si="53"/>
        <v>-16.556469417324294</v>
      </c>
    </row>
    <row r="1150" spans="1:6" x14ac:dyDescent="0.3">
      <c r="A1150" s="53">
        <v>3576</v>
      </c>
      <c r="B1150" s="54">
        <f>273.16+'[1]Measured values'!H1792</f>
        <v>301.29250000000002</v>
      </c>
      <c r="C1150" s="37">
        <f t="shared" si="51"/>
        <v>3.3190338292523043E-3</v>
      </c>
      <c r="D1150" s="55">
        <v>1.6175099999999999E-4</v>
      </c>
      <c r="E1150" s="37">
        <f t="shared" si="52"/>
        <v>6.3308832778530469E-8</v>
      </c>
      <c r="F1150" s="37">
        <f t="shared" si="53"/>
        <v>-16.575240979165443</v>
      </c>
    </row>
    <row r="1151" spans="1:6" x14ac:dyDescent="0.3">
      <c r="A1151" s="53">
        <v>3578</v>
      </c>
      <c r="B1151" s="54">
        <f>273.16+'[1]Measured values'!H1793</f>
        <v>301.29290000000003</v>
      </c>
      <c r="C1151" s="37">
        <f t="shared" si="51"/>
        <v>3.3190294228639303E-3</v>
      </c>
      <c r="D1151" s="55">
        <v>1.5946999999999999E-4</v>
      </c>
      <c r="E1151" s="37">
        <f t="shared" si="52"/>
        <v>6.2946160882043954E-8</v>
      </c>
      <c r="F1151" s="37">
        <f t="shared" si="53"/>
        <v>-16.580986065098287</v>
      </c>
    </row>
    <row r="1152" spans="1:6" x14ac:dyDescent="0.3">
      <c r="A1152" s="53">
        <v>3580</v>
      </c>
      <c r="B1152" s="54">
        <f>273.16+'[1]Measured values'!H1794</f>
        <v>301.29310000000004</v>
      </c>
      <c r="C1152" s="37">
        <f t="shared" si="51"/>
        <v>3.3190272196741309E-3</v>
      </c>
      <c r="D1152" s="55">
        <v>1.6117099999999999E-4</v>
      </c>
      <c r="E1152" s="37">
        <f t="shared" si="52"/>
        <v>6.3888887729750301E-8</v>
      </c>
      <c r="F1152" s="37">
        <f t="shared" si="53"/>
        <v>-16.566120391628321</v>
      </c>
    </row>
    <row r="1153" spans="1:6" x14ac:dyDescent="0.3">
      <c r="A1153" s="53">
        <v>3582</v>
      </c>
      <c r="B1153" s="54">
        <f>273.16+'[1]Measured values'!H1795</f>
        <v>301.29350000000005</v>
      </c>
      <c r="C1153" s="37">
        <f t="shared" si="51"/>
        <v>3.3190228133033067E-3</v>
      </c>
      <c r="D1153" s="55">
        <v>1.6298500000000001E-4</v>
      </c>
      <c r="E1153" s="37">
        <f t="shared" si="52"/>
        <v>6.5163765468212319E-8</v>
      </c>
      <c r="F1153" s="37">
        <f t="shared" si="53"/>
        <v>-16.546362266849506</v>
      </c>
    </row>
    <row r="1154" spans="1:6" x14ac:dyDescent="0.3">
      <c r="A1154" s="53">
        <v>3584</v>
      </c>
      <c r="B1154" s="54">
        <f>273.16+'[1]Measured values'!H1796</f>
        <v>301.2937</v>
      </c>
      <c r="C1154" s="37">
        <f t="shared" si="51"/>
        <v>3.3190206101222828E-3</v>
      </c>
      <c r="D1154" s="55">
        <v>1.6042300000000001E-4</v>
      </c>
      <c r="E1154" s="37">
        <f t="shared" si="52"/>
        <v>6.441651715285249E-8</v>
      </c>
      <c r="F1154" s="37">
        <f t="shared" si="53"/>
        <v>-16.557895759192075</v>
      </c>
    </row>
    <row r="1155" spans="1:6" x14ac:dyDescent="0.3">
      <c r="A1155" s="53">
        <v>3586</v>
      </c>
      <c r="B1155" s="54">
        <f>273.16+'[1]Measured values'!H1797</f>
        <v>301.29410000000001</v>
      </c>
      <c r="C1155" s="37">
        <f t="shared" si="51"/>
        <v>3.3190162037690083E-3</v>
      </c>
      <c r="D1155" s="55">
        <v>1.5713200000000001E-4</v>
      </c>
      <c r="E1155" s="37">
        <f t="shared" si="52"/>
        <v>6.3644923451066614E-8</v>
      </c>
      <c r="F1155" s="37">
        <f t="shared" si="53"/>
        <v>-16.569946272373318</v>
      </c>
    </row>
    <row r="1156" spans="1:6" x14ac:dyDescent="0.3">
      <c r="A1156" s="53">
        <v>3588</v>
      </c>
      <c r="B1156" s="54">
        <f>273.16+'[1]Measured values'!H1798</f>
        <v>301.29410000000001</v>
      </c>
      <c r="C1156" s="37">
        <f t="shared" si="51"/>
        <v>3.3190162037690083E-3</v>
      </c>
      <c r="D1156" s="55">
        <v>1.5793599999999999E-4</v>
      </c>
      <c r="E1156" s="37">
        <f t="shared" si="52"/>
        <v>6.3970576522717553E-8</v>
      </c>
      <c r="F1156" s="37">
        <f t="shared" si="53"/>
        <v>-16.564842601132955</v>
      </c>
    </row>
    <row r="1157" spans="1:6" x14ac:dyDescent="0.3">
      <c r="A1157" s="53">
        <v>3590</v>
      </c>
      <c r="B1157" s="54">
        <f>273.16+'[1]Measured values'!H1799</f>
        <v>301.29430000000002</v>
      </c>
      <c r="C1157" s="37">
        <f t="shared" si="51"/>
        <v>3.3190140005967587E-3</v>
      </c>
      <c r="D1157" s="55">
        <v>1.5225199999999999E-4</v>
      </c>
      <c r="E1157" s="37">
        <f t="shared" si="52"/>
        <v>6.1938221546523911E-8</v>
      </c>
      <c r="F1157" s="37">
        <f t="shared" si="53"/>
        <v>-16.597128375333362</v>
      </c>
    </row>
    <row r="1158" spans="1:6" x14ac:dyDescent="0.3">
      <c r="A1158" s="53">
        <v>3592</v>
      </c>
      <c r="B1158" s="54">
        <f>273.16+'[1]Measured values'!H1800</f>
        <v>301.29510000000005</v>
      </c>
      <c r="C1158" s="37">
        <f t="shared" si="51"/>
        <v>3.3190051879370087E-3</v>
      </c>
      <c r="D1158" s="55">
        <v>1.50793E-4</v>
      </c>
      <c r="E1158" s="37">
        <f t="shared" si="52"/>
        <v>6.2437743945456614E-8</v>
      </c>
      <c r="F1158" s="37">
        <f t="shared" si="53"/>
        <v>-16.589095873510932</v>
      </c>
    </row>
    <row r="1159" spans="1:6" x14ac:dyDescent="0.3">
      <c r="A1159" s="53">
        <v>3594</v>
      </c>
      <c r="B1159" s="54">
        <f>273.16+'[1]Measured values'!H1801</f>
        <v>301.2953</v>
      </c>
      <c r="C1159" s="37">
        <f t="shared" si="51"/>
        <v>3.3190029847793841E-3</v>
      </c>
      <c r="D1159" s="55">
        <v>1.4967100000000001E-4</v>
      </c>
      <c r="E1159" s="37">
        <f t="shared" si="52"/>
        <v>6.2250466205725299E-8</v>
      </c>
      <c r="F1159" s="37">
        <f t="shared" si="53"/>
        <v>-16.59209981238104</v>
      </c>
    </row>
    <row r="1160" spans="1:6" x14ac:dyDescent="0.3">
      <c r="A1160" s="53">
        <v>3596</v>
      </c>
      <c r="B1160" s="54">
        <f>273.16+'[1]Measured values'!H1802</f>
        <v>301.29580000000004</v>
      </c>
      <c r="C1160" s="37">
        <f t="shared" si="51"/>
        <v>3.3189974768981175E-3</v>
      </c>
      <c r="D1160" s="55">
        <v>1.5021300000000001E-4</v>
      </c>
      <c r="E1160" s="37">
        <f t="shared" si="52"/>
        <v>6.318267291704597E-8</v>
      </c>
      <c r="F1160" s="37">
        <f t="shared" si="53"/>
        <v>-16.577235736088035</v>
      </c>
    </row>
    <row r="1161" spans="1:6" x14ac:dyDescent="0.3">
      <c r="A1161" s="53">
        <v>3598</v>
      </c>
      <c r="B1161" s="54">
        <f>273.16+'[1]Measured values'!H1803</f>
        <v>301.29600000000005</v>
      </c>
      <c r="C1161" s="37">
        <f t="shared" ref="C1161:C1224" si="54">1/B1161</f>
        <v>3.3189952737507295E-3</v>
      </c>
      <c r="D1161" s="55">
        <v>1.5049400000000001E-4</v>
      </c>
      <c r="E1161" s="37">
        <f t="shared" ref="E1161:E1224" si="55">(D1161*($B$3-$B$4))/(($B$2*($B$3-B1161)*($B$3-$B$4))+($B$1*($B$3-B1161)*($B$4-B1161)))</f>
        <v>6.3588614496840811E-8</v>
      </c>
      <c r="F1161" s="37">
        <f t="shared" ref="F1161:F1224" si="56">LN(E1161)</f>
        <v>-16.570831399971123</v>
      </c>
    </row>
    <row r="1162" spans="1:6" x14ac:dyDescent="0.3">
      <c r="A1162" s="53">
        <v>3600</v>
      </c>
      <c r="B1162" s="54">
        <f>273.16+'[1]Measured values'!H1804</f>
        <v>301.29640000000001</v>
      </c>
      <c r="C1162" s="37">
        <f t="shared" si="54"/>
        <v>3.3189908674647289E-3</v>
      </c>
      <c r="D1162" s="55">
        <v>1.4832499999999999E-4</v>
      </c>
      <c r="E1162" s="37">
        <f t="shared" si="55"/>
        <v>6.3247146972162925E-8</v>
      </c>
      <c r="F1162" s="37">
        <f t="shared" si="56"/>
        <v>-16.576215817515621</v>
      </c>
    </row>
    <row r="1163" spans="1:6" x14ac:dyDescent="0.3">
      <c r="A1163" s="53">
        <v>3602</v>
      </c>
      <c r="B1163" s="54">
        <f>273.16+'[1]Measured values'!H1805</f>
        <v>301.29660000000001</v>
      </c>
      <c r="C1163" s="37">
        <f t="shared" si="54"/>
        <v>3.3189886643261155E-3</v>
      </c>
      <c r="D1163" s="55">
        <v>1.4995199999999999E-4</v>
      </c>
      <c r="E1163" s="37">
        <f t="shared" si="55"/>
        <v>6.423558951641575E-8</v>
      </c>
      <c r="F1163" s="37">
        <f t="shared" si="56"/>
        <v>-16.560708426009572</v>
      </c>
    </row>
    <row r="1164" spans="1:6" x14ac:dyDescent="0.3">
      <c r="A1164" s="53">
        <v>3604</v>
      </c>
      <c r="B1164" s="54">
        <f>273.16+'[1]Measured values'!H1806</f>
        <v>301.29660000000001</v>
      </c>
      <c r="C1164" s="37">
        <f t="shared" si="54"/>
        <v>3.3189886643261155E-3</v>
      </c>
      <c r="D1164" s="55">
        <v>1.5163500000000001E-4</v>
      </c>
      <c r="E1164" s="37">
        <f t="shared" si="55"/>
        <v>6.4956543536076234E-8</v>
      </c>
      <c r="F1164" s="37">
        <f t="shared" si="56"/>
        <v>-16.54954735162077</v>
      </c>
    </row>
    <row r="1165" spans="1:6" x14ac:dyDescent="0.3">
      <c r="A1165" s="53">
        <v>3606</v>
      </c>
      <c r="B1165" s="54">
        <f>273.16+'[1]Measured values'!H1807</f>
        <v>301.29720000000003</v>
      </c>
      <c r="C1165" s="37">
        <f t="shared" si="54"/>
        <v>3.3189820549278251E-3</v>
      </c>
      <c r="D1165" s="55">
        <v>1.4957800000000001E-4</v>
      </c>
      <c r="E1165" s="37">
        <f t="shared" si="55"/>
        <v>6.4973679493744819E-8</v>
      </c>
      <c r="F1165" s="37">
        <f t="shared" si="56"/>
        <v>-16.549283579922879</v>
      </c>
    </row>
    <row r="1166" spans="1:6" x14ac:dyDescent="0.3">
      <c r="A1166" s="53">
        <v>3608</v>
      </c>
      <c r="B1166" s="54">
        <f>273.16+'[1]Measured values'!H1808</f>
        <v>301.29760000000005</v>
      </c>
      <c r="C1166" s="37">
        <f t="shared" si="54"/>
        <v>3.3189776486769224E-3</v>
      </c>
      <c r="D1166" s="55">
        <v>1.5174700000000001E-4</v>
      </c>
      <c r="E1166" s="37">
        <f t="shared" si="55"/>
        <v>6.6537730645505674E-8</v>
      </c>
      <c r="F1166" s="37">
        <f t="shared" si="56"/>
        <v>-16.52549667205481</v>
      </c>
    </row>
    <row r="1167" spans="1:6" x14ac:dyDescent="0.3">
      <c r="A1167" s="53">
        <v>3610</v>
      </c>
      <c r="B1167" s="54">
        <f>273.16+'[1]Measured values'!H1809</f>
        <v>301.29780000000005</v>
      </c>
      <c r="C1167" s="37">
        <f t="shared" si="54"/>
        <v>3.3189754455558583E-3</v>
      </c>
      <c r="D1167" s="55">
        <v>1.5389700000000001E-4</v>
      </c>
      <c r="E1167" s="37">
        <f t="shared" si="55"/>
        <v>6.7800288133603669E-8</v>
      </c>
      <c r="F1167" s="37">
        <f t="shared" si="56"/>
        <v>-16.506699392250926</v>
      </c>
    </row>
    <row r="1168" spans="1:6" x14ac:dyDescent="0.3">
      <c r="A1168" s="53">
        <v>3612</v>
      </c>
      <c r="B1168" s="54">
        <f>273.16+'[1]Measured values'!H1810</f>
        <v>301.29780000000005</v>
      </c>
      <c r="C1168" s="37">
        <f t="shared" si="54"/>
        <v>3.3189754455558583E-3</v>
      </c>
      <c r="D1168" s="55">
        <v>1.5393500000000001E-4</v>
      </c>
      <c r="E1168" s="37">
        <f t="shared" si="55"/>
        <v>6.7817029271826495E-8</v>
      </c>
      <c r="F1168" s="37">
        <f t="shared" si="56"/>
        <v>-16.506452504336785</v>
      </c>
    </row>
    <row r="1169" spans="1:6" x14ac:dyDescent="0.3">
      <c r="A1169" s="53">
        <v>3614</v>
      </c>
      <c r="B1169" s="54">
        <f>273.16+'[1]Measured values'!H1811</f>
        <v>301.29820000000001</v>
      </c>
      <c r="C1169" s="37">
        <f t="shared" si="54"/>
        <v>3.3189710393225049E-3</v>
      </c>
      <c r="D1169" s="55">
        <v>1.5195200000000001E-4</v>
      </c>
      <c r="E1169" s="37">
        <f t="shared" si="55"/>
        <v>6.758404694517029E-8</v>
      </c>
      <c r="F1169" s="37">
        <f t="shared" si="56"/>
        <v>-16.509893873683321</v>
      </c>
    </row>
    <row r="1170" spans="1:6" x14ac:dyDescent="0.3">
      <c r="A1170" s="53">
        <v>3616</v>
      </c>
      <c r="B1170" s="54">
        <f>273.16+'[1]Measured values'!H1812</f>
        <v>301.29860000000002</v>
      </c>
      <c r="C1170" s="37">
        <f t="shared" si="54"/>
        <v>3.3189666331008504E-3</v>
      </c>
      <c r="D1170" s="55">
        <v>1.50438E-4</v>
      </c>
      <c r="E1170" s="37">
        <f t="shared" si="55"/>
        <v>6.7557175425056128E-8</v>
      </c>
      <c r="F1170" s="37">
        <f t="shared" si="56"/>
        <v>-16.510291554272516</v>
      </c>
    </row>
    <row r="1171" spans="1:6" x14ac:dyDescent="0.3">
      <c r="A1171" s="53">
        <v>3618</v>
      </c>
      <c r="B1171" s="54">
        <f>273.16+'[1]Measured values'!H1813</f>
        <v>301.29920000000004</v>
      </c>
      <c r="C1171" s="37">
        <f t="shared" si="54"/>
        <v>3.3189600237903049E-3</v>
      </c>
      <c r="D1171" s="55">
        <v>1.5071799999999999E-4</v>
      </c>
      <c r="E1171" s="37">
        <f t="shared" si="55"/>
        <v>6.8678303799548626E-8</v>
      </c>
      <c r="F1171" s="37">
        <f t="shared" si="56"/>
        <v>-16.493832498374875</v>
      </c>
    </row>
    <row r="1172" spans="1:6" x14ac:dyDescent="0.3">
      <c r="A1172" s="53">
        <v>3620</v>
      </c>
      <c r="B1172" s="54">
        <f>273.16+'[1]Measured values'!H1814</f>
        <v>301.29920000000004</v>
      </c>
      <c r="C1172" s="37">
        <f t="shared" si="54"/>
        <v>3.3189600237903049E-3</v>
      </c>
      <c r="D1172" s="55">
        <v>1.53187E-4</v>
      </c>
      <c r="E1172" s="37">
        <f t="shared" si="55"/>
        <v>6.9803363394826462E-8</v>
      </c>
      <c r="F1172" s="37">
        <f t="shared" si="56"/>
        <v>-16.477583642166703</v>
      </c>
    </row>
    <row r="1173" spans="1:6" x14ac:dyDescent="0.3">
      <c r="A1173" s="53">
        <v>3622</v>
      </c>
      <c r="B1173" s="54">
        <f>273.16+'[1]Measured values'!H1815</f>
        <v>301.29940000000005</v>
      </c>
      <c r="C1173" s="37">
        <f t="shared" si="54"/>
        <v>3.3189578206926393E-3</v>
      </c>
      <c r="D1173" s="55">
        <v>1.5348599999999999E-4</v>
      </c>
      <c r="E1173" s="37">
        <f t="shared" si="55"/>
        <v>7.0284157756210034E-8</v>
      </c>
      <c r="F1173" s="37">
        <f t="shared" si="56"/>
        <v>-16.470719415499616</v>
      </c>
    </row>
    <row r="1174" spans="1:6" x14ac:dyDescent="0.3">
      <c r="A1174" s="53">
        <v>3624</v>
      </c>
      <c r="B1174" s="54">
        <f>273.16+'[1]Measured values'!H1816</f>
        <v>301.2998</v>
      </c>
      <c r="C1174" s="37">
        <f t="shared" si="54"/>
        <v>3.3189534145060835E-3</v>
      </c>
      <c r="D1174" s="55">
        <v>1.4955900000000001E-4</v>
      </c>
      <c r="E1174" s="37">
        <f t="shared" si="55"/>
        <v>6.9167396421163357E-8</v>
      </c>
      <c r="F1174" s="37">
        <f t="shared" si="56"/>
        <v>-16.486736235332003</v>
      </c>
    </row>
    <row r="1175" spans="1:6" x14ac:dyDescent="0.3">
      <c r="A1175" s="53">
        <v>3626</v>
      </c>
      <c r="B1175" s="54">
        <f>273.16+'[1]Measured values'!H1817</f>
        <v>301.3</v>
      </c>
      <c r="C1175" s="37">
        <f t="shared" si="54"/>
        <v>3.318951211417192E-3</v>
      </c>
      <c r="D1175" s="55">
        <v>1.45239E-4</v>
      </c>
      <c r="E1175" s="37">
        <f t="shared" si="55"/>
        <v>6.7505366080212193E-8</v>
      </c>
      <c r="F1175" s="37">
        <f t="shared" si="56"/>
        <v>-16.51105874474306</v>
      </c>
    </row>
    <row r="1176" spans="1:6" x14ac:dyDescent="0.3">
      <c r="A1176" s="53">
        <v>3628</v>
      </c>
      <c r="B1176" s="54">
        <f>273.16+'[1]Measured values'!H1818</f>
        <v>301.30020000000002</v>
      </c>
      <c r="C1176" s="37">
        <f t="shared" si="54"/>
        <v>3.3189490083312258E-3</v>
      </c>
      <c r="D1176" s="55">
        <v>1.45258E-4</v>
      </c>
      <c r="E1176" s="37">
        <f t="shared" si="55"/>
        <v>6.7853481443308288E-8</v>
      </c>
      <c r="F1176" s="37">
        <f t="shared" si="56"/>
        <v>-16.505915141100413</v>
      </c>
    </row>
    <row r="1177" spans="1:6" x14ac:dyDescent="0.3">
      <c r="A1177" s="53">
        <v>3630</v>
      </c>
      <c r="B1177" s="54">
        <f>273.16+'[1]Measured values'!H1819</f>
        <v>301.30060000000003</v>
      </c>
      <c r="C1177" s="37">
        <f t="shared" si="54"/>
        <v>3.318944602168067E-3</v>
      </c>
      <c r="D1177" s="55">
        <v>1.4365E-4</v>
      </c>
      <c r="E1177" s="37">
        <f t="shared" si="55"/>
        <v>6.7783622425852801E-8</v>
      </c>
      <c r="F1177" s="37">
        <f t="shared" si="56"/>
        <v>-16.5069452283205</v>
      </c>
    </row>
    <row r="1178" spans="1:6" x14ac:dyDescent="0.3">
      <c r="A1178" s="53">
        <v>3632</v>
      </c>
      <c r="B1178" s="54">
        <f>273.16+'[1]Measured values'!H1820</f>
        <v>301.30060000000003</v>
      </c>
      <c r="C1178" s="37">
        <f t="shared" si="54"/>
        <v>3.318944602168067E-3</v>
      </c>
      <c r="D1178" s="55">
        <v>1.4422999999999999E-4</v>
      </c>
      <c r="E1178" s="37">
        <f t="shared" si="55"/>
        <v>6.8057304994644972E-8</v>
      </c>
      <c r="F1178" s="37">
        <f t="shared" si="56"/>
        <v>-16.50291576615038</v>
      </c>
    </row>
    <row r="1179" spans="1:6" x14ac:dyDescent="0.3">
      <c r="A1179" s="53">
        <v>3634</v>
      </c>
      <c r="B1179" s="54">
        <f>273.16+'[1]Measured values'!H1821</f>
        <v>301.30160000000001</v>
      </c>
      <c r="C1179" s="37">
        <f t="shared" si="54"/>
        <v>3.3189335868113543E-3</v>
      </c>
      <c r="D1179" s="55">
        <v>1.4127500000000001E-4</v>
      </c>
      <c r="E1179" s="37">
        <f t="shared" si="55"/>
        <v>6.8399039560489588E-8</v>
      </c>
      <c r="F1179" s="37">
        <f t="shared" si="56"/>
        <v>-16.497907053929801</v>
      </c>
    </row>
    <row r="1180" spans="1:6" x14ac:dyDescent="0.3">
      <c r="A1180" s="53">
        <v>3636</v>
      </c>
      <c r="B1180" s="54">
        <f>273.16+'[1]Measured values'!H1822</f>
        <v>301.30160000000001</v>
      </c>
      <c r="C1180" s="37">
        <f t="shared" si="54"/>
        <v>3.3189335868113543E-3</v>
      </c>
      <c r="D1180" s="55">
        <v>1.4694099999999999E-4</v>
      </c>
      <c r="E1180" s="37">
        <f t="shared" si="55"/>
        <v>7.1142263472361691E-8</v>
      </c>
      <c r="F1180" s="37">
        <f t="shared" si="56"/>
        <v>-16.458584253777889</v>
      </c>
    </row>
    <row r="1181" spans="1:6" x14ac:dyDescent="0.3">
      <c r="A1181" s="53">
        <v>3638</v>
      </c>
      <c r="B1181" s="54">
        <f>273.16+'[1]Measured values'!H1823</f>
        <v>301.30160000000001</v>
      </c>
      <c r="C1181" s="37">
        <f t="shared" si="54"/>
        <v>3.3189335868113543E-3</v>
      </c>
      <c r="D1181" s="55">
        <v>1.48362E-4</v>
      </c>
      <c r="E1181" s="37">
        <f t="shared" si="55"/>
        <v>7.1830248149165495E-8</v>
      </c>
      <c r="F1181" s="37">
        <f t="shared" si="56"/>
        <v>-16.448960166192613</v>
      </c>
    </row>
    <row r="1182" spans="1:6" x14ac:dyDescent="0.3">
      <c r="A1182" s="53">
        <v>3640</v>
      </c>
      <c r="B1182" s="54">
        <f>273.16+'[1]Measured values'!H1824</f>
        <v>301.30240000000003</v>
      </c>
      <c r="C1182" s="37">
        <f t="shared" si="54"/>
        <v>3.3189247745786291E-3</v>
      </c>
      <c r="D1182" s="55">
        <v>1.4365E-4</v>
      </c>
      <c r="E1182" s="37">
        <f t="shared" si="55"/>
        <v>7.1028743858935852E-8</v>
      </c>
      <c r="F1182" s="37">
        <f t="shared" si="56"/>
        <v>-16.460181198748341</v>
      </c>
    </row>
    <row r="1183" spans="1:6" x14ac:dyDescent="0.3">
      <c r="A1183" s="53">
        <v>3642</v>
      </c>
      <c r="B1183" s="54">
        <f>273.16+'[1]Measured values'!H1825</f>
        <v>301.30240000000003</v>
      </c>
      <c r="C1183" s="37">
        <f t="shared" si="54"/>
        <v>3.3189247745786291E-3</v>
      </c>
      <c r="D1183" s="55">
        <v>1.4737100000000001E-4</v>
      </c>
      <c r="E1183" s="37">
        <f t="shared" si="55"/>
        <v>7.2868618247373728E-8</v>
      </c>
      <c r="F1183" s="37">
        <f t="shared" si="56"/>
        <v>-16.434607767329908</v>
      </c>
    </row>
    <row r="1184" spans="1:6" x14ac:dyDescent="0.3">
      <c r="A1184" s="53">
        <v>3644</v>
      </c>
      <c r="B1184" s="54">
        <f>273.16+'[1]Measured values'!H1826</f>
        <v>301.30260000000004</v>
      </c>
      <c r="C1184" s="37">
        <f t="shared" si="54"/>
        <v>3.3189225715277593E-3</v>
      </c>
      <c r="D1184" s="55">
        <v>1.4912899999999999E-4</v>
      </c>
      <c r="E1184" s="37">
        <f t="shared" si="55"/>
        <v>7.4132212427410343E-8</v>
      </c>
      <c r="F1184" s="37">
        <f t="shared" si="56"/>
        <v>-16.417415683486258</v>
      </c>
    </row>
    <row r="1185" spans="1:6" x14ac:dyDescent="0.3">
      <c r="A1185" s="53">
        <v>3646</v>
      </c>
      <c r="B1185" s="54">
        <f>273.16+'[1]Measured values'!H1827</f>
        <v>301.30280000000005</v>
      </c>
      <c r="C1185" s="37">
        <f t="shared" si="54"/>
        <v>3.3189203684798143E-3</v>
      </c>
      <c r="D1185" s="55">
        <v>1.49297E-4</v>
      </c>
      <c r="E1185" s="37">
        <f t="shared" si="55"/>
        <v>7.4614753481096993E-8</v>
      </c>
      <c r="F1185" s="37">
        <f t="shared" si="56"/>
        <v>-16.410927581447055</v>
      </c>
    </row>
    <row r="1186" spans="1:6" x14ac:dyDescent="0.3">
      <c r="A1186" s="53">
        <v>3648</v>
      </c>
      <c r="B1186" s="54">
        <f>273.16+'[1]Measured values'!H1828</f>
        <v>301.303</v>
      </c>
      <c r="C1186" s="37">
        <f t="shared" si="54"/>
        <v>3.3189181654347949E-3</v>
      </c>
      <c r="D1186" s="55">
        <v>1.4529500000000001E-4</v>
      </c>
      <c r="E1186" s="37">
        <f t="shared" si="55"/>
        <v>7.3007188105619218E-8</v>
      </c>
      <c r="F1186" s="37">
        <f t="shared" si="56"/>
        <v>-16.432707933445332</v>
      </c>
    </row>
    <row r="1187" spans="1:6" x14ac:dyDescent="0.3">
      <c r="A1187" s="53">
        <v>3650</v>
      </c>
      <c r="B1187" s="54">
        <f>273.16+'[1]Measured values'!H1829</f>
        <v>301.30340000000001</v>
      </c>
      <c r="C1187" s="37">
        <f t="shared" si="54"/>
        <v>3.3189137593535286E-3</v>
      </c>
      <c r="D1187" s="55">
        <v>1.41612E-4</v>
      </c>
      <c r="E1187" s="37">
        <f t="shared" si="55"/>
        <v>7.1934274200848785E-8</v>
      </c>
      <c r="F1187" s="37">
        <f t="shared" si="56"/>
        <v>-16.447512993160796</v>
      </c>
    </row>
    <row r="1188" spans="1:6" x14ac:dyDescent="0.3">
      <c r="A1188" s="53">
        <v>3652</v>
      </c>
      <c r="B1188" s="54">
        <f>273.16+'[1]Measured values'!H1830</f>
        <v>301.30360000000002</v>
      </c>
      <c r="C1188" s="37">
        <f t="shared" si="54"/>
        <v>3.3189115563172825E-3</v>
      </c>
      <c r="D1188" s="55">
        <v>1.4039599999999999E-4</v>
      </c>
      <c r="E1188" s="37">
        <f t="shared" si="55"/>
        <v>7.1708453296559388E-8</v>
      </c>
      <c r="F1188" s="37">
        <f t="shared" si="56"/>
        <v>-16.450657198151372</v>
      </c>
    </row>
    <row r="1189" spans="1:6" x14ac:dyDescent="0.3">
      <c r="A1189" s="53">
        <v>3654</v>
      </c>
      <c r="B1189" s="54">
        <f>273.16+'[1]Measured values'!H1831</f>
        <v>301.30380000000002</v>
      </c>
      <c r="C1189" s="37">
        <f t="shared" si="54"/>
        <v>3.3189093532839608E-3</v>
      </c>
      <c r="D1189" s="55">
        <v>1.41855E-4</v>
      </c>
      <c r="E1189" s="37">
        <f t="shared" si="55"/>
        <v>7.2853964711396569E-8</v>
      </c>
      <c r="F1189" s="37">
        <f t="shared" si="56"/>
        <v>-16.434808882843086</v>
      </c>
    </row>
    <row r="1190" spans="1:6" x14ac:dyDescent="0.3">
      <c r="A1190" s="53">
        <v>3656</v>
      </c>
      <c r="B1190" s="54">
        <f>273.16+'[1]Measured values'!H1832</f>
        <v>301.30420000000004</v>
      </c>
      <c r="C1190" s="37">
        <f t="shared" si="54"/>
        <v>3.318904947226092E-3</v>
      </c>
      <c r="D1190" s="55">
        <v>1.39779E-4</v>
      </c>
      <c r="E1190" s="37">
        <f t="shared" si="55"/>
        <v>7.258990607285159E-8</v>
      </c>
      <c r="F1190" s="37">
        <f t="shared" si="56"/>
        <v>-16.438439959591104</v>
      </c>
    </row>
    <row r="1191" spans="1:6" x14ac:dyDescent="0.3">
      <c r="A1191" s="53">
        <v>3658</v>
      </c>
      <c r="B1191" s="54">
        <f>273.16+'[1]Measured values'!H1833</f>
        <v>301.30460000000005</v>
      </c>
      <c r="C1191" s="37">
        <f t="shared" si="54"/>
        <v>3.3189005411799217E-3</v>
      </c>
      <c r="D1191" s="55">
        <v>1.38264E-4</v>
      </c>
      <c r="E1191" s="37">
        <f t="shared" si="55"/>
        <v>7.2614509035323125E-8</v>
      </c>
      <c r="F1191" s="37">
        <f t="shared" si="56"/>
        <v>-16.438101086111413</v>
      </c>
    </row>
    <row r="1192" spans="1:6" x14ac:dyDescent="0.3">
      <c r="A1192" s="53">
        <v>3660</v>
      </c>
      <c r="B1192" s="54">
        <f>273.16+'[1]Measured values'!H1834</f>
        <v>301.30500000000001</v>
      </c>
      <c r="C1192" s="37">
        <f t="shared" si="54"/>
        <v>3.3188961351454504E-3</v>
      </c>
      <c r="D1192" s="55">
        <v>1.3934900000000001E-4</v>
      </c>
      <c r="E1192" s="37">
        <f t="shared" si="55"/>
        <v>7.4020767013538564E-8</v>
      </c>
      <c r="F1192" s="37">
        <f t="shared" si="56"/>
        <v>-16.418920147794879</v>
      </c>
    </row>
    <row r="1193" spans="1:6" x14ac:dyDescent="0.3">
      <c r="A1193" s="53">
        <v>3662</v>
      </c>
      <c r="B1193" s="54">
        <f>273.16+'[1]Measured values'!H1835</f>
        <v>301.30520000000001</v>
      </c>
      <c r="C1193" s="37">
        <f t="shared" si="54"/>
        <v>3.3188939321326014E-3</v>
      </c>
      <c r="D1193" s="55">
        <v>1.4067699999999999E-4</v>
      </c>
      <c r="E1193" s="37">
        <f t="shared" si="55"/>
        <v>7.5155666812184444E-8</v>
      </c>
      <c r="F1193" s="37">
        <f t="shared" si="56"/>
        <v>-16.403704316907941</v>
      </c>
    </row>
    <row r="1194" spans="1:6" x14ac:dyDescent="0.3">
      <c r="A1194" s="53">
        <v>3664</v>
      </c>
      <c r="B1194" s="54">
        <f>273.16+'[1]Measured values'!H1836</f>
        <v>301.30560000000003</v>
      </c>
      <c r="C1194" s="37">
        <f t="shared" si="54"/>
        <v>3.3188895261156777E-3</v>
      </c>
      <c r="D1194" s="55">
        <v>1.3991000000000001E-4</v>
      </c>
      <c r="E1194" s="37">
        <f t="shared" si="55"/>
        <v>7.5615079065794516E-8</v>
      </c>
      <c r="F1194" s="37">
        <f t="shared" si="56"/>
        <v>-16.397610115107877</v>
      </c>
    </row>
    <row r="1195" spans="1:6" x14ac:dyDescent="0.3">
      <c r="A1195" s="53">
        <v>3666</v>
      </c>
      <c r="B1195" s="54">
        <f>273.16+'[1]Measured values'!H1837</f>
        <v>301.30580000000003</v>
      </c>
      <c r="C1195" s="37">
        <f t="shared" si="54"/>
        <v>3.3188873231116025E-3</v>
      </c>
      <c r="D1195" s="55">
        <v>1.41462E-4</v>
      </c>
      <c r="E1195" s="37">
        <f t="shared" si="55"/>
        <v>7.6900983418290081E-8</v>
      </c>
      <c r="F1195" s="37">
        <f t="shared" si="56"/>
        <v>-16.38074717224233</v>
      </c>
    </row>
    <row r="1196" spans="1:6" x14ac:dyDescent="0.3">
      <c r="A1196" s="53">
        <v>3668</v>
      </c>
      <c r="B1196" s="54">
        <f>273.16+'[1]Measured values'!H1838</f>
        <v>301.30560000000003</v>
      </c>
      <c r="C1196" s="37">
        <f t="shared" si="54"/>
        <v>3.3188895261156777E-3</v>
      </c>
      <c r="D1196" s="55">
        <v>1.3880699999999999E-4</v>
      </c>
      <c r="E1196" s="37">
        <f t="shared" si="55"/>
        <v>7.50189570429972E-8</v>
      </c>
      <c r="F1196" s="37">
        <f t="shared" si="56"/>
        <v>-16.405524994775377</v>
      </c>
    </row>
    <row r="1197" spans="1:6" x14ac:dyDescent="0.3">
      <c r="A1197" s="53">
        <v>3670</v>
      </c>
      <c r="B1197" s="54">
        <f>273.16+'[1]Measured values'!H1839</f>
        <v>301.30580000000003</v>
      </c>
      <c r="C1197" s="37">
        <f t="shared" si="54"/>
        <v>3.3188873231116025E-3</v>
      </c>
      <c r="D1197" s="55">
        <v>1.3869500000000001E-4</v>
      </c>
      <c r="E1197" s="37">
        <f t="shared" si="55"/>
        <v>7.5396798399568396E-8</v>
      </c>
      <c r="F1197" s="37">
        <f t="shared" si="56"/>
        <v>-16.400501024378205</v>
      </c>
    </row>
    <row r="1198" spans="1:6" x14ac:dyDescent="0.3">
      <c r="A1198" s="53">
        <v>3672</v>
      </c>
      <c r="B1198" s="54">
        <f>273.16+'[1]Measured values'!H1840</f>
        <v>301.30640000000005</v>
      </c>
      <c r="C1198" s="37">
        <f t="shared" si="54"/>
        <v>3.3188807141169251E-3</v>
      </c>
      <c r="D1198" s="55">
        <v>1.3574E-4</v>
      </c>
      <c r="E1198" s="37">
        <f t="shared" si="55"/>
        <v>7.5108156234413903E-8</v>
      </c>
      <c r="F1198" s="37">
        <f t="shared" si="56"/>
        <v>-16.40433667908788</v>
      </c>
    </row>
    <row r="1199" spans="1:6" x14ac:dyDescent="0.3">
      <c r="A1199" s="53">
        <v>3674</v>
      </c>
      <c r="B1199" s="54">
        <f>273.16+'[1]Measured values'!H1841</f>
        <v>301.30640000000005</v>
      </c>
      <c r="C1199" s="37">
        <f t="shared" si="54"/>
        <v>3.3188807141169251E-3</v>
      </c>
      <c r="D1199" s="55">
        <v>1.3349600000000001E-4</v>
      </c>
      <c r="E1199" s="37">
        <f t="shared" si="55"/>
        <v>7.3866497897961687E-8</v>
      </c>
      <c r="F1199" s="37">
        <f t="shared" si="56"/>
        <v>-16.421006455518889</v>
      </c>
    </row>
    <row r="1200" spans="1:6" x14ac:dyDescent="0.3">
      <c r="A1200" s="53">
        <v>3676</v>
      </c>
      <c r="B1200" s="54">
        <f>273.16+'[1]Measured values'!H1842</f>
        <v>301.30680000000001</v>
      </c>
      <c r="C1200" s="37">
        <f t="shared" si="54"/>
        <v>3.3188763081350965E-3</v>
      </c>
      <c r="D1200" s="55">
        <v>1.3416900000000001E-4</v>
      </c>
      <c r="E1200" s="37">
        <f t="shared" si="55"/>
        <v>7.5133366923506304E-8</v>
      </c>
      <c r="F1200" s="37">
        <f t="shared" si="56"/>
        <v>-16.404001076934769</v>
      </c>
    </row>
    <row r="1201" spans="1:6" x14ac:dyDescent="0.3">
      <c r="A1201" s="53">
        <v>3678</v>
      </c>
      <c r="B1201" s="54">
        <f>273.16+'[1]Measured values'!H1843</f>
        <v>301.30720000000002</v>
      </c>
      <c r="C1201" s="37">
        <f t="shared" si="54"/>
        <v>3.3188719021649661E-3</v>
      </c>
      <c r="D1201" s="55">
        <v>1.33926E-4</v>
      </c>
      <c r="E1201" s="37">
        <f t="shared" si="55"/>
        <v>7.5911928504150439E-8</v>
      </c>
      <c r="F1201" s="37">
        <f t="shared" si="56"/>
        <v>-16.393692004100796</v>
      </c>
    </row>
    <row r="1202" spans="1:6" x14ac:dyDescent="0.3">
      <c r="A1202" s="53">
        <v>3680</v>
      </c>
      <c r="B1202" s="54">
        <f>273.16+'[1]Measured values'!H1844</f>
        <v>301.30740000000003</v>
      </c>
      <c r="C1202" s="37">
        <f t="shared" si="54"/>
        <v>3.3188696991842881E-3</v>
      </c>
      <c r="D1202" s="55">
        <v>1.34394E-4</v>
      </c>
      <c r="E1202" s="37">
        <f t="shared" si="55"/>
        <v>7.6644564304741757E-8</v>
      </c>
      <c r="F1202" s="37">
        <f t="shared" si="56"/>
        <v>-16.38408714993264</v>
      </c>
    </row>
    <row r="1203" spans="1:6" x14ac:dyDescent="0.3">
      <c r="A1203" s="53">
        <v>3682</v>
      </c>
      <c r="B1203" s="54">
        <f>273.16+'[1]Measured values'!H1845</f>
        <v>301.30780000000004</v>
      </c>
      <c r="C1203" s="37">
        <f t="shared" si="54"/>
        <v>3.3188652932317048E-3</v>
      </c>
      <c r="D1203" s="55">
        <v>1.3353400000000001E-4</v>
      </c>
      <c r="E1203" s="37">
        <f t="shared" si="55"/>
        <v>7.7100160995338378E-8</v>
      </c>
      <c r="F1203" s="37">
        <f t="shared" si="56"/>
        <v>-16.378160468242623</v>
      </c>
    </row>
    <row r="1204" spans="1:6" x14ac:dyDescent="0.3">
      <c r="A1204" s="53">
        <v>3684</v>
      </c>
      <c r="B1204" s="54">
        <f>273.16+'[1]Measured values'!H1846</f>
        <v>301.30780000000004</v>
      </c>
      <c r="C1204" s="37">
        <f t="shared" si="54"/>
        <v>3.3188652932317048E-3</v>
      </c>
      <c r="D1204" s="55">
        <v>1.3284200000000001E-4</v>
      </c>
      <c r="E1204" s="37">
        <f t="shared" si="55"/>
        <v>7.6700612480287734E-8</v>
      </c>
      <c r="F1204" s="37">
        <f t="shared" si="56"/>
        <v>-16.383356143203681</v>
      </c>
    </row>
    <row r="1205" spans="1:6" x14ac:dyDescent="0.3">
      <c r="A1205" s="53">
        <v>3686</v>
      </c>
      <c r="B1205" s="54">
        <f>273.16+'[1]Measured values'!H1847</f>
        <v>301.30800000000005</v>
      </c>
      <c r="C1205" s="37">
        <f t="shared" si="54"/>
        <v>3.3188630902598001E-3</v>
      </c>
      <c r="D1205" s="55">
        <v>1.30934E-4</v>
      </c>
      <c r="E1205" s="37">
        <f t="shared" si="55"/>
        <v>7.607147983089792E-8</v>
      </c>
      <c r="F1205" s="37">
        <f t="shared" si="56"/>
        <v>-16.39159241458497</v>
      </c>
    </row>
    <row r="1206" spans="1:6" x14ac:dyDescent="0.3">
      <c r="A1206" s="53">
        <v>3688</v>
      </c>
      <c r="B1206" s="54">
        <f>273.16+'[1]Measured values'!H1848</f>
        <v>301.30860000000001</v>
      </c>
      <c r="C1206" s="37">
        <f t="shared" si="54"/>
        <v>3.3188564813616339E-3</v>
      </c>
      <c r="D1206" s="55">
        <v>1.2766200000000001E-4</v>
      </c>
      <c r="E1206" s="37">
        <f t="shared" si="55"/>
        <v>7.5587804472981562E-8</v>
      </c>
      <c r="F1206" s="37">
        <f t="shared" si="56"/>
        <v>-16.397970883268783</v>
      </c>
    </row>
    <row r="1207" spans="1:6" x14ac:dyDescent="0.3">
      <c r="A1207" s="53">
        <v>3690</v>
      </c>
      <c r="B1207" s="54">
        <f>273.16+'[1]Measured values'!H1849</f>
        <v>301.30860000000001</v>
      </c>
      <c r="C1207" s="37">
        <f t="shared" si="54"/>
        <v>3.3188564813616339E-3</v>
      </c>
      <c r="D1207" s="55">
        <v>1.2723199999999999E-4</v>
      </c>
      <c r="E1207" s="37">
        <f t="shared" si="55"/>
        <v>7.5333204388983313E-8</v>
      </c>
      <c r="F1207" s="37">
        <f t="shared" si="56"/>
        <v>-16.401344837994365</v>
      </c>
    </row>
    <row r="1208" spans="1:6" x14ac:dyDescent="0.3">
      <c r="A1208" s="53">
        <v>3692</v>
      </c>
      <c r="B1208" s="54">
        <f>273.16+'[1]Measured values'!H1850</f>
        <v>301.30880000000002</v>
      </c>
      <c r="C1208" s="37">
        <f t="shared" si="54"/>
        <v>3.3188542784014273E-3</v>
      </c>
      <c r="D1208" s="55">
        <v>1.2513699999999999E-4</v>
      </c>
      <c r="E1208" s="37">
        <f t="shared" si="55"/>
        <v>7.4567741499395733E-8</v>
      </c>
      <c r="F1208" s="37">
        <f t="shared" si="56"/>
        <v>-16.411557842836149</v>
      </c>
    </row>
    <row r="1209" spans="1:6" x14ac:dyDescent="0.3">
      <c r="A1209" s="53">
        <v>3694</v>
      </c>
      <c r="B1209" s="54">
        <f>273.16+'[1]Measured values'!H1851</f>
        <v>301.30920000000003</v>
      </c>
      <c r="C1209" s="37">
        <f t="shared" si="54"/>
        <v>3.3188498724897875E-3</v>
      </c>
      <c r="D1209" s="55">
        <v>1.2425899999999999E-4</v>
      </c>
      <c r="E1209" s="37">
        <f t="shared" si="55"/>
        <v>7.5006206377766778E-8</v>
      </c>
      <c r="F1209" s="37">
        <f t="shared" si="56"/>
        <v>-16.405694975130277</v>
      </c>
    </row>
    <row r="1210" spans="1:6" x14ac:dyDescent="0.3">
      <c r="A1210" s="53">
        <v>3696</v>
      </c>
      <c r="B1210" s="54">
        <f>273.16+'[1]Measured values'!H1852</f>
        <v>301.30960000000005</v>
      </c>
      <c r="C1210" s="37">
        <f t="shared" si="54"/>
        <v>3.3188454665898461E-3</v>
      </c>
      <c r="D1210" s="55">
        <v>1.2655899999999999E-4</v>
      </c>
      <c r="E1210" s="37">
        <f t="shared" si="55"/>
        <v>7.739978107178209E-8</v>
      </c>
      <c r="F1210" s="37">
        <f t="shared" si="56"/>
        <v>-16.374281884884677</v>
      </c>
    </row>
    <row r="1211" spans="1:6" x14ac:dyDescent="0.3">
      <c r="A1211" s="53">
        <v>3698</v>
      </c>
      <c r="B1211" s="54">
        <f>273.16+'[1]Measured values'!H1853</f>
        <v>301.3098</v>
      </c>
      <c r="C1211" s="37">
        <f t="shared" si="54"/>
        <v>3.3188432636442624E-3</v>
      </c>
      <c r="D1211" s="55">
        <v>1.2964399999999999E-4</v>
      </c>
      <c r="E1211" s="37">
        <f t="shared" si="55"/>
        <v>7.9811572878949515E-8</v>
      </c>
      <c r="F1211" s="37">
        <f t="shared" si="56"/>
        <v>-16.343597319459814</v>
      </c>
    </row>
    <row r="1212" spans="1:6" x14ac:dyDescent="0.3">
      <c r="A1212" s="53">
        <v>3700</v>
      </c>
      <c r="B1212" s="54">
        <f>273.16+'[1]Measured values'!H1854</f>
        <v>301.31</v>
      </c>
      <c r="C1212" s="37">
        <f t="shared" si="54"/>
        <v>3.3188410607016029E-3</v>
      </c>
      <c r="D1212" s="55">
        <v>1.3401999999999999E-4</v>
      </c>
      <c r="E1212" s="37">
        <f t="shared" si="55"/>
        <v>8.3055588268731142E-8</v>
      </c>
      <c r="F1212" s="37">
        <f t="shared" si="56"/>
        <v>-16.303755715146856</v>
      </c>
    </row>
    <row r="1213" spans="1:6" x14ac:dyDescent="0.3">
      <c r="A1213" s="53">
        <v>3702</v>
      </c>
      <c r="B1213" s="54">
        <f>273.16+'[1]Measured values'!H1855</f>
        <v>301.31020000000001</v>
      </c>
      <c r="C1213" s="37">
        <f t="shared" si="54"/>
        <v>3.3188388577618678E-3</v>
      </c>
      <c r="D1213" s="55">
        <v>1.37105E-4</v>
      </c>
      <c r="E1213" s="37">
        <f t="shared" si="55"/>
        <v>8.5537713697000423E-8</v>
      </c>
      <c r="F1213" s="37">
        <f t="shared" si="56"/>
        <v>-16.274308462386532</v>
      </c>
    </row>
    <row r="1214" spans="1:6" x14ac:dyDescent="0.3">
      <c r="A1214" s="53">
        <v>3704</v>
      </c>
      <c r="B1214" s="54">
        <f>273.16+'[1]Measured values'!H1856</f>
        <v>301.31060000000002</v>
      </c>
      <c r="C1214" s="37">
        <f t="shared" si="54"/>
        <v>3.3188344518911713E-3</v>
      </c>
      <c r="D1214" s="55">
        <v>1.3497300000000001E-4</v>
      </c>
      <c r="E1214" s="37">
        <f t="shared" si="55"/>
        <v>8.535331594016749E-8</v>
      </c>
      <c r="F1214" s="37">
        <f t="shared" si="56"/>
        <v>-16.276466537374912</v>
      </c>
    </row>
    <row r="1215" spans="1:6" x14ac:dyDescent="0.3">
      <c r="A1215" s="53">
        <v>3706</v>
      </c>
      <c r="B1215" s="54">
        <f>273.16+'[1]Measured values'!H1857</f>
        <v>301.31060000000002</v>
      </c>
      <c r="C1215" s="37">
        <f t="shared" si="54"/>
        <v>3.3188344518911713E-3</v>
      </c>
      <c r="D1215" s="55">
        <v>1.33122E-4</v>
      </c>
      <c r="E1215" s="37">
        <f t="shared" si="55"/>
        <v>8.4182793037029458E-8</v>
      </c>
      <c r="F1215" s="37">
        <f t="shared" si="56"/>
        <v>-16.290275294812172</v>
      </c>
    </row>
    <row r="1216" spans="1:6" x14ac:dyDescent="0.3">
      <c r="A1216" s="53">
        <v>3708</v>
      </c>
      <c r="B1216" s="54">
        <f>273.16+'[1]Measured values'!H1858</f>
        <v>301.31100000000004</v>
      </c>
      <c r="C1216" s="37">
        <f t="shared" si="54"/>
        <v>3.3188300460321725E-3</v>
      </c>
      <c r="D1216" s="55">
        <v>1.32225E-4</v>
      </c>
      <c r="E1216" s="37">
        <f t="shared" si="55"/>
        <v>8.4768914855021555E-8</v>
      </c>
      <c r="F1216" s="37">
        <f t="shared" si="56"/>
        <v>-16.283336931457676</v>
      </c>
    </row>
    <row r="1217" spans="1:6" x14ac:dyDescent="0.3">
      <c r="A1217" s="53">
        <v>3710</v>
      </c>
      <c r="B1217" s="54">
        <f>273.16+'[1]Measured values'!H1859</f>
        <v>301.31100000000004</v>
      </c>
      <c r="C1217" s="37">
        <f t="shared" si="54"/>
        <v>3.3188300460321725E-3</v>
      </c>
      <c r="D1217" s="55">
        <v>1.30111E-4</v>
      </c>
      <c r="E1217" s="37">
        <f t="shared" si="55"/>
        <v>8.34136379708959E-8</v>
      </c>
      <c r="F1217" s="37">
        <f t="shared" si="56"/>
        <v>-16.299454016119551</v>
      </c>
    </row>
    <row r="1218" spans="1:6" x14ac:dyDescent="0.3">
      <c r="A1218" s="53">
        <v>3712</v>
      </c>
      <c r="B1218" s="54">
        <f>273.16+'[1]Measured values'!H1860</f>
        <v>301.31150000000002</v>
      </c>
      <c r="C1218" s="37">
        <f t="shared" si="54"/>
        <v>3.3188245387248743E-3</v>
      </c>
      <c r="D1218" s="55">
        <v>1.2652099999999999E-4</v>
      </c>
      <c r="E1218" s="37">
        <f t="shared" si="55"/>
        <v>8.2535174689378821E-8</v>
      </c>
      <c r="F1218" s="37">
        <f t="shared" si="56"/>
        <v>-16.31004127460006</v>
      </c>
    </row>
    <row r="1219" spans="1:6" x14ac:dyDescent="0.3">
      <c r="A1219" s="53">
        <v>3714</v>
      </c>
      <c r="B1219" s="54">
        <f>273.16+'[1]Measured values'!H1861</f>
        <v>301.31170000000003</v>
      </c>
      <c r="C1219" s="37">
        <f t="shared" si="54"/>
        <v>3.3188223358070726E-3</v>
      </c>
      <c r="D1219" s="55">
        <v>1.2627800000000001E-4</v>
      </c>
      <c r="E1219" s="37">
        <f t="shared" si="55"/>
        <v>8.2958843215556923E-8</v>
      </c>
      <c r="F1219" s="37">
        <f t="shared" si="56"/>
        <v>-16.304921217004264</v>
      </c>
    </row>
    <row r="1220" spans="1:6" x14ac:dyDescent="0.3">
      <c r="A1220" s="53">
        <v>3716</v>
      </c>
      <c r="B1220" s="54">
        <f>273.16+'[1]Measured values'!H1862</f>
        <v>301.31210000000004</v>
      </c>
      <c r="C1220" s="37">
        <f t="shared" si="54"/>
        <v>3.3188179299802425E-3</v>
      </c>
      <c r="D1220" s="55">
        <v>1.25007E-4</v>
      </c>
      <c r="E1220" s="37">
        <f t="shared" si="55"/>
        <v>8.3301299458934242E-8</v>
      </c>
      <c r="F1220" s="37">
        <f t="shared" si="56"/>
        <v>-16.30080168814818</v>
      </c>
    </row>
    <row r="1221" spans="1:6" x14ac:dyDescent="0.3">
      <c r="A1221" s="53">
        <v>3718</v>
      </c>
      <c r="B1221" s="54">
        <f>273.16+'[1]Measured values'!H1863</f>
        <v>301.31230000000005</v>
      </c>
      <c r="C1221" s="37">
        <f t="shared" si="54"/>
        <v>3.3188157270712141E-3</v>
      </c>
      <c r="D1221" s="55">
        <v>1.27007E-4</v>
      </c>
      <c r="E1221" s="37">
        <f t="shared" si="55"/>
        <v>8.5245143199141439E-8</v>
      </c>
      <c r="F1221" s="37">
        <f t="shared" si="56"/>
        <v>-16.277734693676777</v>
      </c>
    </row>
    <row r="1222" spans="1:6" x14ac:dyDescent="0.3">
      <c r="A1222" s="53">
        <v>3720</v>
      </c>
      <c r="B1222" s="54">
        <f>273.16+'[1]Measured values'!H1864</f>
        <v>301.3125</v>
      </c>
      <c r="C1222" s="37">
        <f t="shared" si="54"/>
        <v>3.3188135241651109E-3</v>
      </c>
      <c r="D1222" s="55">
        <v>1.2582899999999999E-4</v>
      </c>
      <c r="E1222" s="37">
        <f t="shared" si="55"/>
        <v>8.5068723586500442E-8</v>
      </c>
      <c r="F1222" s="37">
        <f t="shared" si="56"/>
        <v>-16.279806394344131</v>
      </c>
    </row>
    <row r="1223" spans="1:6" x14ac:dyDescent="0.3">
      <c r="A1223" s="53">
        <v>3722</v>
      </c>
      <c r="B1223" s="54">
        <f>273.16+'[1]Measured values'!H1865</f>
        <v>301.31290000000001</v>
      </c>
      <c r="C1223" s="37">
        <f t="shared" si="54"/>
        <v>3.3188091183616762E-3</v>
      </c>
      <c r="D1223" s="55">
        <v>1.23249E-4</v>
      </c>
      <c r="E1223" s="37">
        <f t="shared" si="55"/>
        <v>8.455439705644502E-8</v>
      </c>
      <c r="F1223" s="37">
        <f t="shared" si="56"/>
        <v>-16.285870757555532</v>
      </c>
    </row>
    <row r="1224" spans="1:6" x14ac:dyDescent="0.3">
      <c r="A1224" s="53">
        <v>3724</v>
      </c>
      <c r="B1224" s="54">
        <f>273.16+'[1]Measured values'!H1866</f>
        <v>301.31290000000001</v>
      </c>
      <c r="C1224" s="37">
        <f t="shared" si="54"/>
        <v>3.3188091183616762E-3</v>
      </c>
      <c r="D1224" s="55">
        <v>1.2625900000000001E-4</v>
      </c>
      <c r="E1224" s="37">
        <f t="shared" si="55"/>
        <v>8.6619393406434889E-8</v>
      </c>
      <c r="F1224" s="37">
        <f t="shared" si="56"/>
        <v>-16.261742104111779</v>
      </c>
    </row>
    <row r="1225" spans="1:6" x14ac:dyDescent="0.3">
      <c r="A1225" s="53">
        <v>3726</v>
      </c>
      <c r="B1225" s="54">
        <f>273.16+'[1]Measured values'!H1867</f>
        <v>301.31330000000003</v>
      </c>
      <c r="C1225" s="37">
        <f t="shared" ref="C1225:C1288" si="57">1/B1225</f>
        <v>3.3188047125699395E-3</v>
      </c>
      <c r="D1225" s="55">
        <v>1.2371600000000001E-4</v>
      </c>
      <c r="E1225" s="37">
        <f t="shared" ref="E1225:E1288" si="58">(D1225*($B$3-$B$4))/(($B$2*($B$3-B1225)*($B$3-$B$4))+($B$1*($B$3-B1225)*($B$4-B1225)))</f>
        <v>8.6146355834305007E-8</v>
      </c>
      <c r="F1225" s="37">
        <f t="shared" ref="F1225:F1288" si="59">LN(E1225)</f>
        <v>-16.267218175107374</v>
      </c>
    </row>
    <row r="1226" spans="1:6" x14ac:dyDescent="0.3">
      <c r="A1226" s="53">
        <v>3728</v>
      </c>
      <c r="B1226" s="54">
        <f>273.16+'[1]Measured values'!H1868</f>
        <v>301.31350000000003</v>
      </c>
      <c r="C1226" s="37">
        <f t="shared" si="57"/>
        <v>3.3188025096784575E-3</v>
      </c>
      <c r="D1226" s="55">
        <v>1.22052E-4</v>
      </c>
      <c r="E1226" s="37">
        <f t="shared" si="58"/>
        <v>8.5629111502986836E-8</v>
      </c>
      <c r="F1226" s="37">
        <f t="shared" si="59"/>
        <v>-16.273240523963697</v>
      </c>
    </row>
    <row r="1227" spans="1:6" x14ac:dyDescent="0.3">
      <c r="A1227" s="53">
        <v>3730</v>
      </c>
      <c r="B1227" s="54">
        <f>273.16+'[1]Measured values'!H1869</f>
        <v>301.31390000000005</v>
      </c>
      <c r="C1227" s="37">
        <f t="shared" si="57"/>
        <v>3.3187981039042667E-3</v>
      </c>
      <c r="D1227" s="55">
        <v>1.2156599999999999E-4</v>
      </c>
      <c r="E1227" s="37">
        <f t="shared" si="58"/>
        <v>8.6595285699070748E-8</v>
      </c>
      <c r="F1227" s="37">
        <f t="shared" si="59"/>
        <v>-16.262020460514876</v>
      </c>
    </row>
    <row r="1228" spans="1:6" x14ac:dyDescent="0.3">
      <c r="A1228" s="53">
        <v>3732</v>
      </c>
      <c r="B1228" s="54">
        <f>273.16+'[1]Measured values'!H1870</f>
        <v>301.31390000000005</v>
      </c>
      <c r="C1228" s="37">
        <f t="shared" si="57"/>
        <v>3.3187981039042667E-3</v>
      </c>
      <c r="D1228" s="55">
        <v>1.2435199999999999E-4</v>
      </c>
      <c r="E1228" s="37">
        <f t="shared" si="58"/>
        <v>8.8579841133629832E-8</v>
      </c>
      <c r="F1228" s="37">
        <f t="shared" si="59"/>
        <v>-16.239361531931973</v>
      </c>
    </row>
    <row r="1229" spans="1:6" x14ac:dyDescent="0.3">
      <c r="A1229" s="53">
        <v>3734</v>
      </c>
      <c r="B1229" s="54">
        <f>273.16+'[1]Measured values'!H1871</f>
        <v>301.31390000000005</v>
      </c>
      <c r="C1229" s="37">
        <f t="shared" si="57"/>
        <v>3.3187981039042667E-3</v>
      </c>
      <c r="D1229" s="55">
        <v>1.2412799999999999E-4</v>
      </c>
      <c r="E1229" s="37">
        <f t="shared" si="58"/>
        <v>8.8420278887635137E-8</v>
      </c>
      <c r="F1229" s="37">
        <f t="shared" si="59"/>
        <v>-16.241164494429391</v>
      </c>
    </row>
    <row r="1230" spans="1:6" x14ac:dyDescent="0.3">
      <c r="A1230" s="53">
        <v>3736</v>
      </c>
      <c r="B1230" s="54">
        <f>273.16+'[1]Measured values'!H1872</f>
        <v>301.3143</v>
      </c>
      <c r="C1230" s="37">
        <f t="shared" si="57"/>
        <v>3.318793698141774E-3</v>
      </c>
      <c r="D1230" s="55">
        <v>1.21061E-4</v>
      </c>
      <c r="E1230" s="37">
        <f t="shared" si="58"/>
        <v>8.7577790047528472E-8</v>
      </c>
      <c r="F1230" s="37">
        <f t="shared" si="59"/>
        <v>-16.250738409420549</v>
      </c>
    </row>
    <row r="1231" spans="1:6" x14ac:dyDescent="0.3">
      <c r="A1231" s="53">
        <v>3738</v>
      </c>
      <c r="B1231" s="54">
        <f>273.16+'[1]Measured values'!H1873</f>
        <v>301.31450000000001</v>
      </c>
      <c r="C1231" s="37">
        <f t="shared" si="57"/>
        <v>3.3187914952649143E-3</v>
      </c>
      <c r="D1231" s="55">
        <v>1.19621E-4</v>
      </c>
      <c r="E1231" s="37">
        <f t="shared" si="58"/>
        <v>8.7214803322237992E-8</v>
      </c>
      <c r="F1231" s="37">
        <f t="shared" si="59"/>
        <v>-16.254891757569862</v>
      </c>
    </row>
    <row r="1232" spans="1:6" x14ac:dyDescent="0.3">
      <c r="A1232" s="53">
        <v>3740</v>
      </c>
      <c r="B1232" s="54">
        <f>273.16+'[1]Measured values'!H1874</f>
        <v>301.31470000000002</v>
      </c>
      <c r="C1232" s="37">
        <f t="shared" si="57"/>
        <v>3.3187892923909786E-3</v>
      </c>
      <c r="D1232" s="55">
        <v>1.1964E-4</v>
      </c>
      <c r="E1232" s="37">
        <f t="shared" si="58"/>
        <v>8.7918232791379125E-8</v>
      </c>
      <c r="F1232" s="37">
        <f t="shared" si="59"/>
        <v>-16.246858627242101</v>
      </c>
    </row>
    <row r="1233" spans="1:6" x14ac:dyDescent="0.3">
      <c r="A1233" s="53">
        <v>3742</v>
      </c>
      <c r="B1233" s="54">
        <f>273.16+'[1]Measured values'!H1875</f>
        <v>301.31490000000002</v>
      </c>
      <c r="C1233" s="37">
        <f t="shared" si="57"/>
        <v>3.3187870895199671E-3</v>
      </c>
      <c r="D1233" s="55">
        <v>1.16984E-4</v>
      </c>
      <c r="E1233" s="37">
        <f t="shared" si="58"/>
        <v>8.6651467361630155E-8</v>
      </c>
      <c r="F1233" s="37">
        <f t="shared" si="59"/>
        <v>-16.261371886575841</v>
      </c>
    </row>
    <row r="1234" spans="1:6" x14ac:dyDescent="0.3">
      <c r="A1234" s="53">
        <v>3744</v>
      </c>
      <c r="B1234" s="54">
        <f>273.16+'[1]Measured values'!H1876</f>
        <v>301.31510000000003</v>
      </c>
      <c r="C1234" s="37">
        <f t="shared" si="57"/>
        <v>3.3187848866518799E-3</v>
      </c>
      <c r="D1234" s="55">
        <v>1.1569399999999999E-4</v>
      </c>
      <c r="E1234" s="37">
        <f t="shared" si="58"/>
        <v>8.6384291319796877E-8</v>
      </c>
      <c r="F1234" s="37">
        <f t="shared" si="59"/>
        <v>-16.264459991094743</v>
      </c>
    </row>
    <row r="1235" spans="1:6" x14ac:dyDescent="0.3">
      <c r="A1235" s="53">
        <v>3746</v>
      </c>
      <c r="B1235" s="54">
        <f>273.16+'[1]Measured values'!H1877</f>
        <v>301.31530000000004</v>
      </c>
      <c r="C1235" s="37">
        <f t="shared" si="57"/>
        <v>3.3187826837867175E-3</v>
      </c>
      <c r="D1235" s="55">
        <v>1.1173E-4</v>
      </c>
      <c r="E1235" s="37">
        <f t="shared" si="58"/>
        <v>8.4100047280253825E-8</v>
      </c>
      <c r="F1235" s="37">
        <f t="shared" si="59"/>
        <v>-16.291258707776777</v>
      </c>
    </row>
    <row r="1236" spans="1:6" x14ac:dyDescent="0.3">
      <c r="A1236" s="53">
        <v>3748</v>
      </c>
      <c r="B1236" s="54">
        <f>273.16+'[1]Measured values'!H1878</f>
        <v>301.31550000000004</v>
      </c>
      <c r="C1236" s="37">
        <f t="shared" si="57"/>
        <v>3.318780480924479E-3</v>
      </c>
      <c r="D1236" s="55">
        <v>1.09243E-4</v>
      </c>
      <c r="E1236" s="37">
        <f t="shared" si="58"/>
        <v>8.2899333219052365E-8</v>
      </c>
      <c r="F1236" s="37">
        <f t="shared" si="59"/>
        <v>-16.305638818033501</v>
      </c>
    </row>
    <row r="1237" spans="1:6" x14ac:dyDescent="0.3">
      <c r="A1237" s="53">
        <v>3750</v>
      </c>
      <c r="B1237" s="54">
        <f>273.16+'[1]Measured values'!H1879</f>
        <v>301.3159</v>
      </c>
      <c r="C1237" s="37">
        <f t="shared" si="57"/>
        <v>3.3187760752087761E-3</v>
      </c>
      <c r="D1237" s="55">
        <v>1.06214E-4</v>
      </c>
      <c r="E1237" s="37">
        <f t="shared" si="58"/>
        <v>8.1938582045237034E-8</v>
      </c>
      <c r="F1237" s="37">
        <f t="shared" si="59"/>
        <v>-16.317295869770714</v>
      </c>
    </row>
    <row r="1238" spans="1:6" x14ac:dyDescent="0.3">
      <c r="A1238" s="53">
        <v>3752</v>
      </c>
      <c r="B1238" s="54">
        <f>273.16+'[1]Measured values'!H1880</f>
        <v>301.3159</v>
      </c>
      <c r="C1238" s="37">
        <f t="shared" si="57"/>
        <v>3.3187760752087761E-3</v>
      </c>
      <c r="D1238" s="55">
        <v>1.07018E-4</v>
      </c>
      <c r="E1238" s="37">
        <f t="shared" si="58"/>
        <v>8.2558826268826852E-8</v>
      </c>
      <c r="F1238" s="37">
        <f t="shared" si="59"/>
        <v>-16.30975475201932</v>
      </c>
    </row>
    <row r="1239" spans="1:6" x14ac:dyDescent="0.3">
      <c r="A1239" s="53">
        <v>3754</v>
      </c>
      <c r="B1239" s="54">
        <f>273.16+'[1]Measured values'!H1881</f>
        <v>301.31630000000001</v>
      </c>
      <c r="C1239" s="37">
        <f t="shared" si="57"/>
        <v>3.3187716695047696E-3</v>
      </c>
      <c r="D1239" s="55">
        <v>1.05447E-4</v>
      </c>
      <c r="E1239" s="37">
        <f t="shared" si="58"/>
        <v>8.2719866156983481E-8</v>
      </c>
      <c r="F1239" s="37">
        <f t="shared" si="59"/>
        <v>-16.307806044212462</v>
      </c>
    </row>
    <row r="1240" spans="1:6" x14ac:dyDescent="0.3">
      <c r="A1240" s="53">
        <v>3756</v>
      </c>
      <c r="B1240" s="54">
        <f>273.16+'[1]Measured values'!H1882</f>
        <v>301.31670000000003</v>
      </c>
      <c r="C1240" s="37">
        <f t="shared" si="57"/>
        <v>3.31876726381246E-3</v>
      </c>
      <c r="D1240" s="55">
        <v>1.0535300000000001E-4</v>
      </c>
      <c r="E1240" s="37">
        <f t="shared" si="58"/>
        <v>8.4064986007605874E-8</v>
      </c>
      <c r="F1240" s="37">
        <f t="shared" si="59"/>
        <v>-16.291675694262857</v>
      </c>
    </row>
    <row r="1241" spans="1:6" x14ac:dyDescent="0.3">
      <c r="A1241" s="53">
        <v>3758</v>
      </c>
      <c r="B1241" s="54">
        <f>273.16+'[1]Measured values'!H1883</f>
        <v>301.31690000000003</v>
      </c>
      <c r="C1241" s="37">
        <f t="shared" si="57"/>
        <v>3.318765060970692E-3</v>
      </c>
      <c r="D1241" s="55">
        <v>1.0903700000000001E-4</v>
      </c>
      <c r="E1241" s="37">
        <f t="shared" si="58"/>
        <v>8.7757891951369432E-8</v>
      </c>
      <c r="F1241" s="37">
        <f t="shared" si="59"/>
        <v>-16.248684041876761</v>
      </c>
    </row>
    <row r="1242" spans="1:6" x14ac:dyDescent="0.3">
      <c r="A1242" s="53">
        <v>3760</v>
      </c>
      <c r="B1242" s="54">
        <f>273.16+'[1]Measured values'!H1884</f>
        <v>301.31690000000003</v>
      </c>
      <c r="C1242" s="37">
        <f t="shared" si="57"/>
        <v>3.318765060970692E-3</v>
      </c>
      <c r="D1242" s="55">
        <v>1.10103E-4</v>
      </c>
      <c r="E1242" s="37">
        <f t="shared" si="58"/>
        <v>8.8615856796515199E-8</v>
      </c>
      <c r="F1242" s="37">
        <f t="shared" si="59"/>
        <v>-16.238955024733411</v>
      </c>
    </row>
    <row r="1243" spans="1:6" x14ac:dyDescent="0.3">
      <c r="A1243" s="53">
        <v>3762</v>
      </c>
      <c r="B1243" s="54">
        <f>273.16+'[1]Measured values'!H1885</f>
        <v>301.31710000000004</v>
      </c>
      <c r="C1243" s="37">
        <f t="shared" si="57"/>
        <v>3.318762858131848E-3</v>
      </c>
      <c r="D1243" s="55">
        <v>1.1047700000000001E-4</v>
      </c>
      <c r="E1243" s="37">
        <f t="shared" si="58"/>
        <v>8.969345795308192E-8</v>
      </c>
      <c r="F1243" s="37">
        <f t="shared" si="59"/>
        <v>-16.226868003059963</v>
      </c>
    </row>
    <row r="1244" spans="1:6" x14ac:dyDescent="0.3">
      <c r="A1244" s="53">
        <v>3764</v>
      </c>
      <c r="B1244" s="54">
        <f>273.16+'[1]Measured values'!H1886</f>
        <v>301.3175</v>
      </c>
      <c r="C1244" s="37">
        <f t="shared" si="57"/>
        <v>3.3187584524629337E-3</v>
      </c>
      <c r="D1244" s="55">
        <v>1.10664E-4</v>
      </c>
      <c r="E1244" s="37">
        <f t="shared" si="58"/>
        <v>9.1442573877498638E-8</v>
      </c>
      <c r="F1244" s="37">
        <f t="shared" si="59"/>
        <v>-16.207554669589403</v>
      </c>
    </row>
    <row r="1245" spans="1:6" x14ac:dyDescent="0.3">
      <c r="A1245" s="53">
        <v>3766</v>
      </c>
      <c r="B1245" s="54">
        <f>273.16+'[1]Measured values'!H1887</f>
        <v>301.3177</v>
      </c>
      <c r="C1245" s="37">
        <f t="shared" si="57"/>
        <v>3.3187562496328625E-3</v>
      </c>
      <c r="D1245" s="55">
        <v>1.1483400000000001E-4</v>
      </c>
      <c r="E1245" s="37">
        <f t="shared" si="58"/>
        <v>9.5739319230898177E-8</v>
      </c>
      <c r="F1245" s="37">
        <f t="shared" si="59"/>
        <v>-16.161636763610023</v>
      </c>
    </row>
    <row r="1246" spans="1:6" x14ac:dyDescent="0.3">
      <c r="A1246" s="53">
        <v>3768</v>
      </c>
      <c r="B1246" s="54">
        <f>273.16+'[1]Measured values'!H1888</f>
        <v>301.31790000000001</v>
      </c>
      <c r="C1246" s="37">
        <f t="shared" si="57"/>
        <v>3.3187540468057157E-3</v>
      </c>
      <c r="D1246" s="55">
        <v>1.16685E-4</v>
      </c>
      <c r="E1246" s="37">
        <f t="shared" si="58"/>
        <v>9.8162943218851921E-8</v>
      </c>
      <c r="F1246" s="37">
        <f t="shared" si="59"/>
        <v>-16.136637053101129</v>
      </c>
    </row>
    <row r="1247" spans="1:6" x14ac:dyDescent="0.3">
      <c r="A1247" s="53">
        <v>3770</v>
      </c>
      <c r="B1247" s="54">
        <f>273.16+'[1]Measured values'!H1889</f>
        <v>301.31790000000001</v>
      </c>
      <c r="C1247" s="37">
        <f t="shared" si="57"/>
        <v>3.3187540468057157E-3</v>
      </c>
      <c r="D1247" s="55">
        <v>1.1560100000000001E-4</v>
      </c>
      <c r="E1247" s="37">
        <f t="shared" si="58"/>
        <v>9.7251012546964054E-8</v>
      </c>
      <c r="F1247" s="37">
        <f t="shared" si="59"/>
        <v>-16.145970442708084</v>
      </c>
    </row>
    <row r="1248" spans="1:6" x14ac:dyDescent="0.3">
      <c r="A1248" s="53">
        <v>3772</v>
      </c>
      <c r="B1248" s="54">
        <f>273.16+'[1]Measured values'!H1890</f>
        <v>301.31810000000002</v>
      </c>
      <c r="C1248" s="37">
        <f t="shared" si="57"/>
        <v>3.3187518439814932E-3</v>
      </c>
      <c r="D1248" s="55">
        <v>1.1417999999999999E-4</v>
      </c>
      <c r="E1248" s="37">
        <f t="shared" si="58"/>
        <v>9.6932820003703699E-8</v>
      </c>
      <c r="F1248" s="37">
        <f t="shared" si="59"/>
        <v>-16.149247675666871</v>
      </c>
    </row>
    <row r="1249" spans="1:6" x14ac:dyDescent="0.3">
      <c r="A1249" s="53">
        <v>3774</v>
      </c>
      <c r="B1249" s="54">
        <f>273.16+'[1]Measured values'!H1891</f>
        <v>301.31850000000003</v>
      </c>
      <c r="C1249" s="37">
        <f t="shared" si="57"/>
        <v>3.3187474383418207E-3</v>
      </c>
      <c r="D1249" s="55">
        <v>1.12553E-4</v>
      </c>
      <c r="E1249" s="37">
        <f t="shared" si="58"/>
        <v>9.7329335321989326E-8</v>
      </c>
      <c r="F1249" s="37">
        <f t="shared" si="59"/>
        <v>-16.145165399648871</v>
      </c>
    </row>
    <row r="1250" spans="1:6" x14ac:dyDescent="0.3">
      <c r="A1250" s="53">
        <v>3776</v>
      </c>
      <c r="B1250" s="54">
        <f>273.16+'[1]Measured values'!H1892</f>
        <v>301.31890000000004</v>
      </c>
      <c r="C1250" s="37">
        <f t="shared" si="57"/>
        <v>3.3187430327138454E-3</v>
      </c>
      <c r="D1250" s="55">
        <v>1.12459E-4</v>
      </c>
      <c r="E1250" s="37">
        <f t="shared" si="58"/>
        <v>9.9091664317995025E-8</v>
      </c>
      <c r="F1250" s="37">
        <f t="shared" si="59"/>
        <v>-16.127220512992889</v>
      </c>
    </row>
    <row r="1251" spans="1:6" x14ac:dyDescent="0.3">
      <c r="A1251" s="53">
        <v>3778</v>
      </c>
      <c r="B1251" s="54">
        <f>273.16+'[1]Measured values'!H1893</f>
        <v>301.31870000000004</v>
      </c>
      <c r="C1251" s="37">
        <f t="shared" si="57"/>
        <v>3.3187452355263707E-3</v>
      </c>
      <c r="D1251" s="55">
        <v>1.1403E-4</v>
      </c>
      <c r="E1251" s="37">
        <f t="shared" si="58"/>
        <v>9.9532467860366206E-8</v>
      </c>
      <c r="F1251" s="37">
        <f t="shared" si="59"/>
        <v>-16.122781935855009</v>
      </c>
    </row>
    <row r="1252" spans="1:6" x14ac:dyDescent="0.3">
      <c r="A1252" s="53">
        <v>3780</v>
      </c>
      <c r="B1252" s="54">
        <f>273.16+'[1]Measured values'!H1894</f>
        <v>301.31910000000005</v>
      </c>
      <c r="C1252" s="37">
        <f t="shared" si="57"/>
        <v>3.318740829904244E-3</v>
      </c>
      <c r="D1252" s="55">
        <v>1.10664E-4</v>
      </c>
      <c r="E1252" s="37">
        <f t="shared" si="58"/>
        <v>9.8443160394528943E-8</v>
      </c>
      <c r="F1252" s="37">
        <f t="shared" si="59"/>
        <v>-16.133786507159048</v>
      </c>
    </row>
    <row r="1253" spans="1:6" x14ac:dyDescent="0.3">
      <c r="A1253" s="53">
        <v>3782</v>
      </c>
      <c r="B1253" s="54">
        <f>273.16+'[1]Measured values'!H1895</f>
        <v>301.3193</v>
      </c>
      <c r="C1253" s="37">
        <f t="shared" si="57"/>
        <v>3.3187386270975673E-3</v>
      </c>
      <c r="D1253" s="55">
        <v>1.09224E-4</v>
      </c>
      <c r="E1253" s="37">
        <f t="shared" si="58"/>
        <v>9.8100972101930585E-8</v>
      </c>
      <c r="F1253" s="37">
        <f t="shared" si="59"/>
        <v>-16.137268561128263</v>
      </c>
    </row>
    <row r="1254" spans="1:6" x14ac:dyDescent="0.3">
      <c r="A1254" s="53">
        <v>3784</v>
      </c>
      <c r="B1254" s="54">
        <f>273.16+'[1]Measured values'!H1896</f>
        <v>301.3193</v>
      </c>
      <c r="C1254" s="37">
        <f t="shared" si="57"/>
        <v>3.3187386270975673E-3</v>
      </c>
      <c r="D1254" s="55">
        <v>1.07167E-4</v>
      </c>
      <c r="E1254" s="37">
        <f t="shared" si="58"/>
        <v>9.6253450498494797E-8</v>
      </c>
      <c r="F1254" s="37">
        <f t="shared" si="59"/>
        <v>-16.15628101508608</v>
      </c>
    </row>
    <row r="1255" spans="1:6" x14ac:dyDescent="0.3">
      <c r="A1255" s="53">
        <v>3786</v>
      </c>
      <c r="B1255" s="54">
        <f>273.16+'[1]Measured values'!H1897</f>
        <v>301.31990000000002</v>
      </c>
      <c r="C1255" s="37">
        <f t="shared" si="57"/>
        <v>3.3187320186950811E-3</v>
      </c>
      <c r="D1255" s="55">
        <v>1.05222E-4</v>
      </c>
      <c r="E1255" s="37">
        <f t="shared" si="58"/>
        <v>9.7327686852690977E-8</v>
      </c>
      <c r="F1255" s="37">
        <f t="shared" si="59"/>
        <v>-16.145182336816408</v>
      </c>
    </row>
    <row r="1256" spans="1:6" x14ac:dyDescent="0.3">
      <c r="A1256" s="53">
        <v>3788</v>
      </c>
      <c r="B1256" s="54">
        <f>273.16+'[1]Measured values'!H1898</f>
        <v>301.32010000000002</v>
      </c>
      <c r="C1256" s="37">
        <f t="shared" si="57"/>
        <v>3.3187298159001008E-3</v>
      </c>
      <c r="D1256" s="55">
        <v>1.0469899999999999E-4</v>
      </c>
      <c r="E1256" s="37">
        <f t="shared" si="58"/>
        <v>9.7817255472934116E-8</v>
      </c>
      <c r="F1256" s="37">
        <f t="shared" si="59"/>
        <v>-16.140164839140127</v>
      </c>
    </row>
    <row r="1257" spans="1:6" x14ac:dyDescent="0.3">
      <c r="A1257" s="53">
        <v>3790</v>
      </c>
      <c r="B1257" s="54">
        <f>273.16+'[1]Measured values'!H1899</f>
        <v>301.32030000000003</v>
      </c>
      <c r="C1257" s="37">
        <f t="shared" si="57"/>
        <v>3.3187276131080444E-3</v>
      </c>
      <c r="D1257" s="55">
        <v>1.05671E-4</v>
      </c>
      <c r="E1257" s="37">
        <f t="shared" si="58"/>
        <v>9.972768010802306E-8</v>
      </c>
      <c r="F1257" s="37">
        <f t="shared" si="59"/>
        <v>-16.120822564529625</v>
      </c>
    </row>
    <row r="1258" spans="1:6" x14ac:dyDescent="0.3">
      <c r="A1258" s="53">
        <v>3792</v>
      </c>
      <c r="B1258" s="54">
        <f>273.16+'[1]Measured values'!H1900</f>
        <v>301.32030000000003</v>
      </c>
      <c r="C1258" s="37">
        <f t="shared" si="57"/>
        <v>3.3187276131080444E-3</v>
      </c>
      <c r="D1258" s="55">
        <v>1.0830799999999999E-4</v>
      </c>
      <c r="E1258" s="37">
        <f t="shared" si="58"/>
        <v>1.0221636567402374E-7</v>
      </c>
      <c r="F1258" s="37">
        <f t="shared" si="59"/>
        <v>-16.096174038200147</v>
      </c>
    </row>
    <row r="1259" spans="1:6" x14ac:dyDescent="0.3">
      <c r="A1259" s="53">
        <v>3794</v>
      </c>
      <c r="B1259" s="54">
        <f>273.16+'[1]Measured values'!H1901</f>
        <v>301.32030000000003</v>
      </c>
      <c r="C1259" s="37">
        <f t="shared" si="57"/>
        <v>3.3187276131080444E-3</v>
      </c>
      <c r="D1259" s="55">
        <v>1.08906E-4</v>
      </c>
      <c r="E1259" s="37">
        <f t="shared" si="58"/>
        <v>1.027807319874361E-7</v>
      </c>
      <c r="F1259" s="37">
        <f t="shared" si="59"/>
        <v>-16.090667933521758</v>
      </c>
    </row>
    <row r="1260" spans="1:6" x14ac:dyDescent="0.3">
      <c r="A1260" s="53">
        <v>3796</v>
      </c>
      <c r="B1260" s="54">
        <f>273.16+'[1]Measured values'!H1902</f>
        <v>301.32050000000004</v>
      </c>
      <c r="C1260" s="37">
        <f t="shared" si="57"/>
        <v>3.3187254103189123E-3</v>
      </c>
      <c r="D1260" s="55">
        <v>1.05017E-4</v>
      </c>
      <c r="E1260" s="37">
        <f t="shared" si="58"/>
        <v>1.0012700619561637E-7</v>
      </c>
      <c r="F1260" s="37">
        <f t="shared" si="59"/>
        <v>-16.116826394848598</v>
      </c>
    </row>
    <row r="1261" spans="1:6" x14ac:dyDescent="0.3">
      <c r="A1261" s="53">
        <v>3798</v>
      </c>
      <c r="B1261" s="54">
        <f>273.16+'[1]Measured values'!H1903</f>
        <v>301.32030000000003</v>
      </c>
      <c r="C1261" s="37">
        <f t="shared" si="57"/>
        <v>3.3187276131080444E-3</v>
      </c>
      <c r="D1261" s="55">
        <v>1.01314E-4</v>
      </c>
      <c r="E1261" s="37">
        <f t="shared" si="58"/>
        <v>9.5615733573679148E-8</v>
      </c>
      <c r="F1261" s="37">
        <f t="shared" si="59"/>
        <v>-16.162928453299852</v>
      </c>
    </row>
    <row r="1262" spans="1:6" x14ac:dyDescent="0.3">
      <c r="A1262" s="53">
        <v>3800</v>
      </c>
      <c r="B1262" s="54">
        <f>273.16+'[1]Measured values'!H1904</f>
        <v>301.32090000000005</v>
      </c>
      <c r="C1262" s="37">
        <f t="shared" si="57"/>
        <v>3.3187210047494211E-3</v>
      </c>
      <c r="D1262" s="55">
        <v>9.5965799999999995E-5</v>
      </c>
      <c r="E1262" s="37">
        <f t="shared" si="58"/>
        <v>9.3413484814813044E-8</v>
      </c>
      <c r="F1262" s="37">
        <f t="shared" si="59"/>
        <v>-16.186230125100714</v>
      </c>
    </row>
    <row r="1263" spans="1:6" x14ac:dyDescent="0.3">
      <c r="A1263" s="53">
        <v>3802</v>
      </c>
      <c r="B1263" s="54">
        <f>273.16+'[1]Measured values'!H1905</f>
        <v>301.32150000000001</v>
      </c>
      <c r="C1263" s="37">
        <f t="shared" si="57"/>
        <v>3.3187143964171157E-3</v>
      </c>
      <c r="D1263" s="55">
        <v>9.5236599999999995E-5</v>
      </c>
      <c r="E1263" s="37">
        <f t="shared" si="58"/>
        <v>9.571035670008927E-8</v>
      </c>
      <c r="F1263" s="37">
        <f t="shared" si="59"/>
        <v>-16.161939323861315</v>
      </c>
    </row>
    <row r="1264" spans="1:6" x14ac:dyDescent="0.3">
      <c r="A1264" s="53">
        <v>3804</v>
      </c>
      <c r="B1264" s="54">
        <f>273.16+'[1]Measured values'!H1906</f>
        <v>301.32150000000001</v>
      </c>
      <c r="C1264" s="37">
        <f t="shared" si="57"/>
        <v>3.3187143964171157E-3</v>
      </c>
      <c r="D1264" s="55">
        <v>9.8658600000000004E-5</v>
      </c>
      <c r="E1264" s="37">
        <f t="shared" si="58"/>
        <v>9.9149379519338474E-8</v>
      </c>
      <c r="F1264" s="37">
        <f t="shared" si="59"/>
        <v>-16.126638239999799</v>
      </c>
    </row>
    <row r="1265" spans="1:6" x14ac:dyDescent="0.3">
      <c r="A1265" s="53">
        <v>3806</v>
      </c>
      <c r="B1265" s="54">
        <f>273.16+'[1]Measured values'!H1907</f>
        <v>301.32170000000002</v>
      </c>
      <c r="C1265" s="37">
        <f t="shared" si="57"/>
        <v>3.3187121936455286E-3</v>
      </c>
      <c r="D1265" s="55">
        <v>9.7611399999999999E-5</v>
      </c>
      <c r="E1265" s="37">
        <f t="shared" si="58"/>
        <v>9.9169093176832408E-8</v>
      </c>
      <c r="F1265" s="37">
        <f t="shared" si="59"/>
        <v>-16.126439431918122</v>
      </c>
    </row>
    <row r="1266" spans="1:6" x14ac:dyDescent="0.3">
      <c r="A1266" s="53">
        <v>3808</v>
      </c>
      <c r="B1266" s="54">
        <f>273.16+'[1]Measured values'!H1908</f>
        <v>301.32170000000002</v>
      </c>
      <c r="C1266" s="37">
        <f t="shared" si="57"/>
        <v>3.3187121936455286E-3</v>
      </c>
      <c r="D1266" s="55">
        <v>9.6358499999999996E-5</v>
      </c>
      <c r="E1266" s="37">
        <f t="shared" si="58"/>
        <v>9.78961992644282E-8</v>
      </c>
      <c r="F1266" s="37">
        <f t="shared" si="59"/>
        <v>-16.139358110794532</v>
      </c>
    </row>
    <row r="1267" spans="1:6" x14ac:dyDescent="0.3">
      <c r="A1267" s="53">
        <v>3810</v>
      </c>
      <c r="B1267" s="54">
        <f>273.16+'[1]Measured values'!H1909</f>
        <v>301.32190000000003</v>
      </c>
      <c r="C1267" s="37">
        <f t="shared" si="57"/>
        <v>3.3187099908768658E-3</v>
      </c>
      <c r="D1267" s="55">
        <v>9.5161799999999994E-5</v>
      </c>
      <c r="E1267" s="37">
        <f t="shared" si="58"/>
        <v>9.7748718520878524E-8</v>
      </c>
      <c r="F1267" s="37">
        <f t="shared" si="59"/>
        <v>-16.140865747927702</v>
      </c>
    </row>
    <row r="1268" spans="1:6" x14ac:dyDescent="0.3">
      <c r="A1268" s="53">
        <v>3812</v>
      </c>
      <c r="B1268" s="54">
        <f>273.16+'[1]Measured values'!H1910</f>
        <v>301.32250000000005</v>
      </c>
      <c r="C1268" s="37">
        <f t="shared" si="57"/>
        <v>3.318703382588422E-3</v>
      </c>
      <c r="D1268" s="55">
        <v>9.6620300000000001E-5</v>
      </c>
      <c r="E1268" s="37">
        <f t="shared" si="58"/>
        <v>1.0264969418286642E-7</v>
      </c>
      <c r="F1268" s="37">
        <f t="shared" si="59"/>
        <v>-16.09194367270786</v>
      </c>
    </row>
    <row r="1269" spans="1:6" x14ac:dyDescent="0.3">
      <c r="A1269" s="53">
        <v>3814</v>
      </c>
      <c r="B1269" s="54">
        <f>273.16+'[1]Measured values'!H1911</f>
        <v>301.32210000000003</v>
      </c>
      <c r="C1269" s="37">
        <f t="shared" si="57"/>
        <v>3.3187077881111273E-3</v>
      </c>
      <c r="D1269" s="55">
        <v>9.7630100000000006E-5</v>
      </c>
      <c r="E1269" s="37">
        <f t="shared" si="58"/>
        <v>1.0140463627192629E-7</v>
      </c>
      <c r="F1269" s="37">
        <f t="shared" si="59"/>
        <v>-16.10414702423175</v>
      </c>
    </row>
    <row r="1270" spans="1:6" x14ac:dyDescent="0.3">
      <c r="A1270" s="53">
        <v>3816</v>
      </c>
      <c r="B1270" s="54">
        <f>273.16+'[1]Measured values'!H1912</f>
        <v>301.32270000000005</v>
      </c>
      <c r="C1270" s="37">
        <f t="shared" si="57"/>
        <v>3.318701179831456E-3</v>
      </c>
      <c r="D1270" s="55">
        <v>9.4656900000000005E-5</v>
      </c>
      <c r="E1270" s="37">
        <f t="shared" si="58"/>
        <v>1.0172638472978674E-7</v>
      </c>
      <c r="F1270" s="37">
        <f t="shared" si="59"/>
        <v>-16.100979130668762</v>
      </c>
    </row>
    <row r="1271" spans="1:6" x14ac:dyDescent="0.3">
      <c r="A1271" s="53">
        <v>3818</v>
      </c>
      <c r="B1271" s="54">
        <f>273.16+'[1]Measured values'!H1913</f>
        <v>301.32270000000005</v>
      </c>
      <c r="C1271" s="37">
        <f t="shared" si="57"/>
        <v>3.318701179831456E-3</v>
      </c>
      <c r="D1271" s="55">
        <v>9.6171500000000006E-5</v>
      </c>
      <c r="E1271" s="37">
        <f t="shared" si="58"/>
        <v>1.0335410317727165E-7</v>
      </c>
      <c r="F1271" s="37">
        <f t="shared" si="59"/>
        <v>-16.085104849843095</v>
      </c>
    </row>
    <row r="1272" spans="1:6" x14ac:dyDescent="0.3">
      <c r="A1272" s="53">
        <v>3820</v>
      </c>
      <c r="B1272" s="54">
        <f>273.16+'[1]Measured values'!H1914</f>
        <v>301.3229</v>
      </c>
      <c r="C1272" s="37">
        <f t="shared" si="57"/>
        <v>3.3186989770774143E-3</v>
      </c>
      <c r="D1272" s="55">
        <v>9.3478800000000004E-5</v>
      </c>
      <c r="E1272" s="37">
        <f t="shared" si="58"/>
        <v>1.0163529771424656E-7</v>
      </c>
      <c r="F1272" s="37">
        <f t="shared" si="59"/>
        <v>-16.101874943690536</v>
      </c>
    </row>
    <row r="1273" spans="1:6" x14ac:dyDescent="0.3">
      <c r="A1273" s="53">
        <v>3822</v>
      </c>
      <c r="B1273" s="54">
        <f>273.16+'[1]Measured values'!H1915</f>
        <v>301.3229</v>
      </c>
      <c r="C1273" s="37">
        <f t="shared" si="57"/>
        <v>3.3186989770774143E-3</v>
      </c>
      <c r="D1273" s="55">
        <v>9.5143100000000001E-5</v>
      </c>
      <c r="E1273" s="37">
        <f t="shared" si="58"/>
        <v>1.0344481630012722E-7</v>
      </c>
      <c r="F1273" s="37">
        <f t="shared" si="59"/>
        <v>-16.084227542273954</v>
      </c>
    </row>
    <row r="1274" spans="1:6" x14ac:dyDescent="0.3">
      <c r="A1274" s="53">
        <v>3824</v>
      </c>
      <c r="B1274" s="54">
        <f>273.16+'[1]Measured values'!H1916</f>
        <v>301.32310000000001</v>
      </c>
      <c r="C1274" s="37">
        <f t="shared" si="57"/>
        <v>3.3186967743262961E-3</v>
      </c>
      <c r="D1274" s="55">
        <v>9.5517099999999994E-5</v>
      </c>
      <c r="E1274" s="37">
        <f t="shared" si="58"/>
        <v>1.0508048735955862E-7</v>
      </c>
      <c r="F1274" s="37">
        <f t="shared" si="59"/>
        <v>-16.068539234153924</v>
      </c>
    </row>
    <row r="1275" spans="1:6" x14ac:dyDescent="0.3">
      <c r="A1275" s="53">
        <v>3826</v>
      </c>
      <c r="B1275" s="54">
        <f>273.16+'[1]Measured values'!H1917</f>
        <v>301.32350000000002</v>
      </c>
      <c r="C1275" s="37">
        <f t="shared" si="57"/>
        <v>3.3186923688328322E-3</v>
      </c>
      <c r="D1275" s="55">
        <v>9.6601599999999993E-5</v>
      </c>
      <c r="E1275" s="37">
        <f t="shared" si="58"/>
        <v>1.088499536695677E-7</v>
      </c>
      <c r="F1275" s="37">
        <f t="shared" si="59"/>
        <v>-16.033295474901522</v>
      </c>
    </row>
    <row r="1276" spans="1:6" x14ac:dyDescent="0.3">
      <c r="A1276" s="53">
        <v>3828</v>
      </c>
      <c r="B1276" s="54">
        <f>273.16+'[1]Measured values'!H1918</f>
        <v>301.32390000000004</v>
      </c>
      <c r="C1276" s="37">
        <f t="shared" si="57"/>
        <v>3.3186879633510646E-3</v>
      </c>
      <c r="D1276" s="55">
        <v>9.8191100000000003E-5</v>
      </c>
      <c r="E1276" s="37">
        <f t="shared" si="58"/>
        <v>1.1338989179071109E-7</v>
      </c>
      <c r="F1276" s="37">
        <f t="shared" si="59"/>
        <v>-15.992433587273807</v>
      </c>
    </row>
    <row r="1277" spans="1:6" x14ac:dyDescent="0.3">
      <c r="A1277" s="53">
        <v>3830</v>
      </c>
      <c r="B1277" s="54">
        <f>273.16+'[1]Measured values'!H1919</f>
        <v>301.32350000000002</v>
      </c>
      <c r="C1277" s="37">
        <f t="shared" si="57"/>
        <v>3.3186923688328322E-3</v>
      </c>
      <c r="D1277" s="55">
        <v>9.9444000000000005E-5</v>
      </c>
      <c r="E1277" s="37">
        <f t="shared" si="58"/>
        <v>1.120527485333213E-7</v>
      </c>
      <c r="F1277" s="37">
        <f t="shared" si="59"/>
        <v>-16.004296107474918</v>
      </c>
    </row>
    <row r="1278" spans="1:6" x14ac:dyDescent="0.3">
      <c r="A1278" s="53">
        <v>3832</v>
      </c>
      <c r="B1278" s="54">
        <f>273.16+'[1]Measured values'!H1920</f>
        <v>301.32370000000003</v>
      </c>
      <c r="C1278" s="37">
        <f t="shared" si="57"/>
        <v>3.3186901660904864E-3</v>
      </c>
      <c r="D1278" s="55">
        <v>9.4675599999999999E-5</v>
      </c>
      <c r="E1278" s="37">
        <f t="shared" si="58"/>
        <v>1.0798873257518148E-7</v>
      </c>
      <c r="F1278" s="37">
        <f t="shared" si="59"/>
        <v>-16.041238943272315</v>
      </c>
    </row>
    <row r="1279" spans="1:6" x14ac:dyDescent="0.3">
      <c r="A1279" s="53">
        <v>3834</v>
      </c>
      <c r="B1279" s="54">
        <f>273.16+'[1]Measured values'!H1921</f>
        <v>301.32410000000004</v>
      </c>
      <c r="C1279" s="37">
        <f t="shared" si="57"/>
        <v>3.318685760614567E-3</v>
      </c>
      <c r="D1279" s="55">
        <v>8.6167299999999997E-5</v>
      </c>
      <c r="E1279" s="37">
        <f t="shared" si="58"/>
        <v>1.0075661330571929E-7</v>
      </c>
      <c r="F1279" s="37">
        <f t="shared" si="59"/>
        <v>-16.110557997522321</v>
      </c>
    </row>
    <row r="1280" spans="1:6" x14ac:dyDescent="0.3">
      <c r="A1280" s="53">
        <v>3836</v>
      </c>
      <c r="B1280" s="54">
        <f>273.16+'[1]Measured values'!H1922</f>
        <v>301.32430000000005</v>
      </c>
      <c r="C1280" s="37">
        <f t="shared" si="57"/>
        <v>3.3186835578809934E-3</v>
      </c>
      <c r="D1280" s="55">
        <v>8.3829899999999995E-5</v>
      </c>
      <c r="E1280" s="37">
        <f t="shared" si="58"/>
        <v>9.9272190677685271E-8</v>
      </c>
      <c r="F1280" s="37">
        <f t="shared" si="59"/>
        <v>-16.12540035871595</v>
      </c>
    </row>
    <row r="1281" spans="1:6" x14ac:dyDescent="0.3">
      <c r="A1281" s="53">
        <v>3838</v>
      </c>
      <c r="B1281" s="54">
        <f>273.16+'[1]Measured values'!H1923</f>
        <v>301.32430000000005</v>
      </c>
      <c r="C1281" s="37">
        <f t="shared" si="57"/>
        <v>3.3186835578809934E-3</v>
      </c>
      <c r="D1281" s="55">
        <v>8.6260800000000006E-5</v>
      </c>
      <c r="E1281" s="37">
        <f t="shared" si="58"/>
        <v>1.0215088632587746E-7</v>
      </c>
      <c r="F1281" s="37">
        <f t="shared" si="59"/>
        <v>-16.096814839010904</v>
      </c>
    </row>
    <row r="1282" spans="1:6" x14ac:dyDescent="0.3">
      <c r="A1282" s="53">
        <v>3840</v>
      </c>
      <c r="B1282" s="54">
        <f>273.16+'[1]Measured values'!H1924</f>
        <v>301.32430000000005</v>
      </c>
      <c r="C1282" s="37">
        <f t="shared" si="57"/>
        <v>3.3186835578809934E-3</v>
      </c>
      <c r="D1282" s="55">
        <v>8.5363200000000003E-5</v>
      </c>
      <c r="E1282" s="37">
        <f t="shared" si="58"/>
        <v>1.0108793959264395E-7</v>
      </c>
      <c r="F1282" s="37">
        <f t="shared" si="59"/>
        <v>-16.107275009898892</v>
      </c>
    </row>
    <row r="1283" spans="1:6" x14ac:dyDescent="0.3">
      <c r="A1283" s="53">
        <v>3842</v>
      </c>
      <c r="B1283" s="54">
        <f>273.16+'[1]Measured values'!H1925</f>
        <v>301.32470000000001</v>
      </c>
      <c r="C1283" s="37">
        <f t="shared" si="57"/>
        <v>3.318679152422619E-3</v>
      </c>
      <c r="D1283" s="55">
        <v>8.3044499999999994E-5</v>
      </c>
      <c r="E1283" s="37">
        <f t="shared" si="58"/>
        <v>1.0091319866561799E-7</v>
      </c>
      <c r="F1283" s="37">
        <f t="shared" si="59"/>
        <v>-16.109005108769814</v>
      </c>
    </row>
    <row r="1284" spans="1:6" x14ac:dyDescent="0.3">
      <c r="A1284" s="53">
        <v>3844</v>
      </c>
      <c r="B1284" s="54">
        <f>273.16+'[1]Measured values'!H1926</f>
        <v>301.32490000000001</v>
      </c>
      <c r="C1284" s="37">
        <f t="shared" si="57"/>
        <v>3.3186769496978178E-3</v>
      </c>
      <c r="D1284" s="55">
        <v>8.1454999999999999E-5</v>
      </c>
      <c r="E1284" s="37">
        <f t="shared" si="58"/>
        <v>1.0029272662103149E-7</v>
      </c>
      <c r="F1284" s="37">
        <f t="shared" si="59"/>
        <v>-16.115172660848913</v>
      </c>
    </row>
    <row r="1285" spans="1:6" x14ac:dyDescent="0.3">
      <c r="A1285" s="53">
        <v>3846</v>
      </c>
      <c r="B1285" s="54">
        <f>273.16+'[1]Measured values'!H1927</f>
        <v>301.32510000000002</v>
      </c>
      <c r="C1285" s="37">
        <f t="shared" si="57"/>
        <v>3.3186747469759405E-3</v>
      </c>
      <c r="D1285" s="55">
        <v>8.0538799999999995E-5</v>
      </c>
      <c r="E1285" s="37">
        <f t="shared" si="58"/>
        <v>1.0049573550958372E-7</v>
      </c>
      <c r="F1285" s="37">
        <f t="shared" si="59"/>
        <v>-16.113150543088036</v>
      </c>
    </row>
    <row r="1286" spans="1:6" x14ac:dyDescent="0.3">
      <c r="A1286" s="53">
        <v>3848</v>
      </c>
      <c r="B1286" s="54">
        <f>273.16+'[1]Measured values'!H1928</f>
        <v>301.32510000000002</v>
      </c>
      <c r="C1286" s="37">
        <f t="shared" si="57"/>
        <v>3.3186747469759405E-3</v>
      </c>
      <c r="D1286" s="55">
        <v>8.4540499999999995E-5</v>
      </c>
      <c r="E1286" s="37">
        <f t="shared" si="58"/>
        <v>1.0548902799455618E-7</v>
      </c>
      <c r="F1286" s="37">
        <f t="shared" si="59"/>
        <v>-16.064658889490271</v>
      </c>
    </row>
    <row r="1287" spans="1:6" x14ac:dyDescent="0.3">
      <c r="A1287" s="53">
        <v>3850</v>
      </c>
      <c r="B1287" s="54">
        <f>273.16+'[1]Measured values'!H1929</f>
        <v>301.32510000000002</v>
      </c>
      <c r="C1287" s="37">
        <f t="shared" si="57"/>
        <v>3.3186747469759405E-3</v>
      </c>
      <c r="D1287" s="55">
        <v>8.08006E-5</v>
      </c>
      <c r="E1287" s="37">
        <f t="shared" si="58"/>
        <v>1.0082240766705824E-7</v>
      </c>
      <c r="F1287" s="37">
        <f t="shared" si="59"/>
        <v>-16.109905207729437</v>
      </c>
    </row>
    <row r="1288" spans="1:6" x14ac:dyDescent="0.3">
      <c r="A1288" s="53">
        <v>3852</v>
      </c>
      <c r="B1288" s="54">
        <f>273.16+'[1]Measured values'!H1930</f>
        <v>301.32510000000002</v>
      </c>
      <c r="C1288" s="37">
        <f t="shared" si="57"/>
        <v>3.3186747469759405E-3</v>
      </c>
      <c r="D1288" s="55">
        <v>8.00526E-5</v>
      </c>
      <c r="E1288" s="37">
        <f t="shared" si="58"/>
        <v>9.9889058645702454E-8</v>
      </c>
      <c r="F1288" s="37">
        <f t="shared" si="59"/>
        <v>-16.119205680356036</v>
      </c>
    </row>
    <row r="1289" spans="1:6" x14ac:dyDescent="0.3">
      <c r="A1289" s="53">
        <v>3854</v>
      </c>
      <c r="B1289" s="54">
        <f>273.16+'[1]Measured values'!H1931</f>
        <v>301.32550000000003</v>
      </c>
      <c r="C1289" s="37">
        <f t="shared" ref="C1289:C1352" si="60">1/B1289</f>
        <v>3.318670341540958E-3</v>
      </c>
      <c r="D1289" s="55">
        <v>7.6462299999999995E-5</v>
      </c>
      <c r="E1289" s="37">
        <f t="shared" ref="E1289:E1352" si="61">(D1289*($B$3-$B$4))/(($B$2*($B$3-B1289)*($B$3-$B$4))+($B$1*($B$3-B1289)*($B$4-B1289)))</f>
        <v>9.8041132838773013E-8</v>
      </c>
      <c r="F1289" s="37">
        <f t="shared" ref="F1289:F1352" si="62">LN(E1289)</f>
        <v>-16.137878723490211</v>
      </c>
    </row>
    <row r="1290" spans="1:6" x14ac:dyDescent="0.3">
      <c r="A1290" s="53">
        <v>3856</v>
      </c>
      <c r="B1290" s="54">
        <f>273.16+'[1]Measured values'!H1932</f>
        <v>301.32550000000003</v>
      </c>
      <c r="C1290" s="37">
        <f t="shared" si="60"/>
        <v>3.318670341540958E-3</v>
      </c>
      <c r="D1290" s="55">
        <v>7.5845200000000004E-5</v>
      </c>
      <c r="E1290" s="37">
        <f t="shared" si="61"/>
        <v>9.7249877761763746E-8</v>
      </c>
      <c r="F1290" s="37">
        <f t="shared" si="62"/>
        <v>-16.145982111397089</v>
      </c>
    </row>
    <row r="1291" spans="1:6" x14ac:dyDescent="0.3">
      <c r="A1291" s="53">
        <v>3858</v>
      </c>
      <c r="B1291" s="54">
        <f>273.16+'[1]Measured values'!H1933</f>
        <v>301.32570000000004</v>
      </c>
      <c r="C1291" s="37">
        <f t="shared" si="60"/>
        <v>3.3186681388278527E-3</v>
      </c>
      <c r="D1291" s="55">
        <v>7.2180099999999997E-5</v>
      </c>
      <c r="E1291" s="37">
        <f t="shared" si="61"/>
        <v>9.3844865592470844E-8</v>
      </c>
      <c r="F1291" s="37">
        <f t="shared" si="62"/>
        <v>-16.18162278406821</v>
      </c>
    </row>
    <row r="1292" spans="1:6" x14ac:dyDescent="0.3">
      <c r="A1292" s="53">
        <v>3860</v>
      </c>
      <c r="B1292" s="54">
        <f>273.16+'[1]Measured values'!H1934</f>
        <v>301.3261</v>
      </c>
      <c r="C1292" s="37">
        <f t="shared" si="60"/>
        <v>3.3186637334104148E-3</v>
      </c>
      <c r="D1292" s="55">
        <v>6.94313E-5</v>
      </c>
      <c r="E1292" s="37">
        <f t="shared" si="61"/>
        <v>9.2868790572426972E-8</v>
      </c>
      <c r="F1292" s="37">
        <f t="shared" si="62"/>
        <v>-16.192078194044768</v>
      </c>
    </row>
    <row r="1293" spans="1:6" x14ac:dyDescent="0.3">
      <c r="A1293" s="53">
        <v>3862</v>
      </c>
      <c r="B1293" s="54">
        <f>273.16+'[1]Measured values'!H1935</f>
        <v>301.32570000000004</v>
      </c>
      <c r="C1293" s="37">
        <f t="shared" si="60"/>
        <v>3.3186681388278527E-3</v>
      </c>
      <c r="D1293" s="55">
        <v>7.1806100000000004E-5</v>
      </c>
      <c r="E1293" s="37">
        <f t="shared" si="61"/>
        <v>9.3358609966175179E-8</v>
      </c>
      <c r="F1293" s="37">
        <f t="shared" si="62"/>
        <v>-16.186817738044514</v>
      </c>
    </row>
    <row r="1294" spans="1:6" x14ac:dyDescent="0.3">
      <c r="A1294" s="53">
        <v>3864</v>
      </c>
      <c r="B1294" s="54">
        <f>273.16+'[1]Measured values'!H1936</f>
        <v>301.3261</v>
      </c>
      <c r="C1294" s="37">
        <f t="shared" si="60"/>
        <v>3.3186637334104148E-3</v>
      </c>
      <c r="D1294" s="55">
        <v>7.1712599999999995E-5</v>
      </c>
      <c r="E1294" s="37">
        <f t="shared" si="61"/>
        <v>9.592017477426212E-8</v>
      </c>
      <c r="F1294" s="37">
        <f t="shared" si="62"/>
        <v>-16.159749504145179</v>
      </c>
    </row>
    <row r="1295" spans="1:6" x14ac:dyDescent="0.3">
      <c r="A1295" s="53">
        <v>3866</v>
      </c>
      <c r="B1295" s="54">
        <f>273.16+'[1]Measured values'!H1937</f>
        <v>301.3263</v>
      </c>
      <c r="C1295" s="37">
        <f t="shared" si="60"/>
        <v>3.3186615307060816E-3</v>
      </c>
      <c r="D1295" s="55">
        <v>6.8739399999999994E-5</v>
      </c>
      <c r="E1295" s="37">
        <f t="shared" si="61"/>
        <v>9.3285592069043702E-8</v>
      </c>
      <c r="F1295" s="37">
        <f t="shared" si="62"/>
        <v>-16.187600166858914</v>
      </c>
    </row>
    <row r="1296" spans="1:6" x14ac:dyDescent="0.3">
      <c r="A1296" s="53">
        <v>3868</v>
      </c>
      <c r="B1296" s="54">
        <f>273.16+'[1]Measured values'!H1938</f>
        <v>301.32670000000002</v>
      </c>
      <c r="C1296" s="37">
        <f t="shared" si="60"/>
        <v>3.3186571253061873E-3</v>
      </c>
      <c r="D1296" s="55">
        <v>6.7019000000000003E-5</v>
      </c>
      <c r="E1296" s="37">
        <f t="shared" si="61"/>
        <v>9.3686264581223673E-8</v>
      </c>
      <c r="F1296" s="37">
        <f t="shared" si="62"/>
        <v>-16.183314247761881</v>
      </c>
    </row>
    <row r="1297" spans="1:6" x14ac:dyDescent="0.3">
      <c r="A1297" s="53">
        <v>3870</v>
      </c>
      <c r="B1297" s="54">
        <f>273.16+'[1]Measured values'!H1939</f>
        <v>301.3272</v>
      </c>
      <c r="C1297" s="37">
        <f t="shared" si="60"/>
        <v>3.3186516185727674E-3</v>
      </c>
      <c r="D1297" s="55">
        <v>7.0141800000000007E-5</v>
      </c>
      <c r="E1297" s="37">
        <f t="shared" si="61"/>
        <v>1.018818520173463E-7</v>
      </c>
      <c r="F1297" s="37">
        <f t="shared" si="62"/>
        <v>-16.099452008581199</v>
      </c>
    </row>
    <row r="1298" spans="1:6" x14ac:dyDescent="0.3">
      <c r="A1298" s="53">
        <v>3872</v>
      </c>
      <c r="B1298" s="54">
        <f>273.16+'[1]Measured values'!H1940</f>
        <v>301.32690000000002</v>
      </c>
      <c r="C1298" s="37">
        <f t="shared" si="60"/>
        <v>3.3186549226106262E-3</v>
      </c>
      <c r="D1298" s="55">
        <v>7.6331399999999999E-5</v>
      </c>
      <c r="E1298" s="37">
        <f t="shared" si="61"/>
        <v>1.0833322260003697E-7</v>
      </c>
      <c r="F1298" s="37">
        <f t="shared" si="62"/>
        <v>-16.038053965438809</v>
      </c>
    </row>
    <row r="1299" spans="1:6" x14ac:dyDescent="0.3">
      <c r="A1299" s="53">
        <v>3874</v>
      </c>
      <c r="B1299" s="54">
        <f>273.16+'[1]Measured values'!H1941</f>
        <v>301.3272</v>
      </c>
      <c r="C1299" s="37">
        <f t="shared" si="60"/>
        <v>3.3186516185727674E-3</v>
      </c>
      <c r="D1299" s="55">
        <v>7.7004599999999998E-5</v>
      </c>
      <c r="E1299" s="37">
        <f t="shared" si="61"/>
        <v>1.118501558536414E-7</v>
      </c>
      <c r="F1299" s="37">
        <f t="shared" si="62"/>
        <v>-16.006105755594692</v>
      </c>
    </row>
    <row r="1300" spans="1:6" x14ac:dyDescent="0.3">
      <c r="A1300" s="53">
        <v>3876</v>
      </c>
      <c r="B1300" s="54">
        <f>273.16+'[1]Measured values'!H1942</f>
        <v>301.32740000000001</v>
      </c>
      <c r="C1300" s="37">
        <f t="shared" si="60"/>
        <v>3.3186494158845164E-3</v>
      </c>
      <c r="D1300" s="55">
        <v>7.6481000000000002E-5</v>
      </c>
      <c r="E1300" s="37">
        <f t="shared" si="61"/>
        <v>1.1285297591919916E-7</v>
      </c>
      <c r="F1300" s="37">
        <f t="shared" si="62"/>
        <v>-15.997179963457244</v>
      </c>
    </row>
    <row r="1301" spans="1:6" x14ac:dyDescent="0.3">
      <c r="A1301" s="53">
        <v>3878</v>
      </c>
      <c r="B1301" s="54">
        <f>273.16+'[1]Measured values'!H1943</f>
        <v>301.32780000000002</v>
      </c>
      <c r="C1301" s="37">
        <f t="shared" si="60"/>
        <v>3.3186450105167856E-3</v>
      </c>
      <c r="D1301" s="55">
        <v>7.89493E-5</v>
      </c>
      <c r="E1301" s="37">
        <f t="shared" si="61"/>
        <v>1.2031469507334576E-7</v>
      </c>
      <c r="F1301" s="37">
        <f t="shared" si="62"/>
        <v>-15.93315506786527</v>
      </c>
    </row>
    <row r="1302" spans="1:6" x14ac:dyDescent="0.3">
      <c r="A1302" s="53">
        <v>3880</v>
      </c>
      <c r="B1302" s="54">
        <f>273.16+'[1]Measured values'!H1944</f>
        <v>301.32780000000002</v>
      </c>
      <c r="C1302" s="37">
        <f t="shared" si="60"/>
        <v>3.3186450105167856E-3</v>
      </c>
      <c r="D1302" s="55">
        <v>8.4390900000000005E-5</v>
      </c>
      <c r="E1302" s="37">
        <f t="shared" si="61"/>
        <v>1.2860741514446886E-7</v>
      </c>
      <c r="F1302" s="37">
        <f t="shared" si="62"/>
        <v>-15.866501366272779</v>
      </c>
    </row>
    <row r="1303" spans="1:6" x14ac:dyDescent="0.3">
      <c r="A1303" s="53">
        <v>3882</v>
      </c>
      <c r="B1303" s="54">
        <f>273.16+'[1]Measured values'!H1945</f>
        <v>301.32780000000002</v>
      </c>
      <c r="C1303" s="37">
        <f t="shared" si="60"/>
        <v>3.3186450105167856E-3</v>
      </c>
      <c r="D1303" s="55">
        <v>8.85047E-5</v>
      </c>
      <c r="E1303" s="37">
        <f t="shared" si="61"/>
        <v>1.3487663593037487E-7</v>
      </c>
      <c r="F1303" s="37">
        <f t="shared" si="62"/>
        <v>-15.818905284208123</v>
      </c>
    </row>
    <row r="1304" spans="1:6" x14ac:dyDescent="0.3">
      <c r="A1304" s="53">
        <v>3884</v>
      </c>
      <c r="B1304" s="54">
        <f>273.16+'[1]Measured values'!H1946</f>
        <v>301.32780000000002</v>
      </c>
      <c r="C1304" s="37">
        <f t="shared" si="60"/>
        <v>3.3186450105167856E-3</v>
      </c>
      <c r="D1304" s="55">
        <v>8.9551900000000006E-5</v>
      </c>
      <c r="E1304" s="37">
        <f t="shared" si="61"/>
        <v>1.3647251516781975E-7</v>
      </c>
      <c r="F1304" s="37">
        <f t="shared" si="62"/>
        <v>-15.807142596677759</v>
      </c>
    </row>
    <row r="1305" spans="1:6" x14ac:dyDescent="0.3">
      <c r="A1305" s="53">
        <v>3886</v>
      </c>
      <c r="B1305" s="54">
        <f>273.16+'[1]Measured values'!H1947</f>
        <v>301.32820000000004</v>
      </c>
      <c r="C1305" s="37">
        <f t="shared" si="60"/>
        <v>3.3186406051607512E-3</v>
      </c>
      <c r="D1305" s="55">
        <v>8.7457600000000001E-5</v>
      </c>
      <c r="E1305" s="37">
        <f t="shared" si="61"/>
        <v>1.3779897532639913E-7</v>
      </c>
      <c r="F1305" s="37">
        <f t="shared" si="62"/>
        <v>-15.797469914342257</v>
      </c>
    </row>
    <row r="1306" spans="1:6" x14ac:dyDescent="0.3">
      <c r="A1306" s="53">
        <v>3888</v>
      </c>
      <c r="B1306" s="54">
        <f>273.16+'[1]Measured values'!H1948</f>
        <v>301.3288</v>
      </c>
      <c r="C1306" s="37">
        <f t="shared" si="60"/>
        <v>3.3186339971486298E-3</v>
      </c>
      <c r="D1306" s="55">
        <v>8.5793300000000004E-5</v>
      </c>
      <c r="E1306" s="37">
        <f t="shared" si="61"/>
        <v>1.4241840521429588E-7</v>
      </c>
      <c r="F1306" s="37">
        <f t="shared" si="62"/>
        <v>-15.764496596220217</v>
      </c>
    </row>
    <row r="1307" spans="1:6" x14ac:dyDescent="0.3">
      <c r="A1307" s="53">
        <v>3890</v>
      </c>
      <c r="B1307" s="54">
        <f>273.16+'[1]Measured values'!H1949</f>
        <v>301.32860000000005</v>
      </c>
      <c r="C1307" s="37">
        <f t="shared" si="60"/>
        <v>3.3186361998164124E-3</v>
      </c>
      <c r="D1307" s="55">
        <v>9.1141400000000001E-5</v>
      </c>
      <c r="E1307" s="37">
        <f t="shared" si="61"/>
        <v>1.4864198716256425E-7</v>
      </c>
      <c r="F1307" s="37">
        <f t="shared" si="62"/>
        <v>-15.721725193007893</v>
      </c>
    </row>
    <row r="1308" spans="1:6" x14ac:dyDescent="0.3">
      <c r="A1308" s="53">
        <v>3892</v>
      </c>
      <c r="B1308" s="54">
        <f>273.16+'[1]Measured values'!H1950</f>
        <v>301.3288</v>
      </c>
      <c r="C1308" s="37">
        <f t="shared" si="60"/>
        <v>3.3186339971486298E-3</v>
      </c>
      <c r="D1308" s="55">
        <v>9.0299900000000006E-5</v>
      </c>
      <c r="E1308" s="37">
        <f t="shared" si="61"/>
        <v>1.4989944143669027E-7</v>
      </c>
      <c r="F1308" s="37">
        <f t="shared" si="62"/>
        <v>-15.713301158084359</v>
      </c>
    </row>
    <row r="1309" spans="1:6" x14ac:dyDescent="0.3">
      <c r="A1309" s="53">
        <v>3894</v>
      </c>
      <c r="B1309" s="54">
        <f>273.16+'[1]Measured values'!H1951</f>
        <v>301.3288</v>
      </c>
      <c r="C1309" s="37">
        <f t="shared" si="60"/>
        <v>3.3186339971486298E-3</v>
      </c>
      <c r="D1309" s="55">
        <v>9.0094199999999995E-5</v>
      </c>
      <c r="E1309" s="37">
        <f t="shared" si="61"/>
        <v>1.4955797577500593E-7</v>
      </c>
      <c r="F1309" s="37">
        <f t="shared" si="62"/>
        <v>-15.715581721463685</v>
      </c>
    </row>
    <row r="1310" spans="1:6" x14ac:dyDescent="0.3">
      <c r="A1310" s="53">
        <v>3896</v>
      </c>
      <c r="B1310" s="54">
        <f>273.16+'[1]Measured values'!H1952</f>
        <v>301.32900000000001</v>
      </c>
      <c r="C1310" s="37">
        <f t="shared" si="60"/>
        <v>3.3186317944837703E-3</v>
      </c>
      <c r="D1310" s="55">
        <v>9.0543000000000004E-5</v>
      </c>
      <c r="E1310" s="37">
        <f t="shared" si="61"/>
        <v>1.5303581192527653E-7</v>
      </c>
      <c r="F1310" s="37">
        <f t="shared" si="62"/>
        <v>-15.692593878071795</v>
      </c>
    </row>
    <row r="1311" spans="1:6" x14ac:dyDescent="0.3">
      <c r="A1311" s="53">
        <v>3898</v>
      </c>
      <c r="B1311" s="54">
        <f>273.16+'[1]Measured values'!H1953</f>
        <v>301.32900000000001</v>
      </c>
      <c r="C1311" s="37">
        <f t="shared" si="60"/>
        <v>3.3186317944837703E-3</v>
      </c>
      <c r="D1311" s="55">
        <v>8.5419299999999997E-5</v>
      </c>
      <c r="E1311" s="37">
        <f t="shared" si="61"/>
        <v>1.4437573229944637E-7</v>
      </c>
      <c r="F1311" s="37">
        <f t="shared" si="62"/>
        <v>-15.75084668347926</v>
      </c>
    </row>
    <row r="1312" spans="1:6" x14ac:dyDescent="0.3">
      <c r="A1312" s="53">
        <v>3900</v>
      </c>
      <c r="B1312" s="54">
        <f>273.16+'[1]Measured values'!H1954</f>
        <v>301.32900000000001</v>
      </c>
      <c r="C1312" s="37">
        <f t="shared" si="60"/>
        <v>3.3186317944837703E-3</v>
      </c>
      <c r="D1312" s="55">
        <v>8.0632300000000004E-5</v>
      </c>
      <c r="E1312" s="37">
        <f t="shared" si="61"/>
        <v>1.3628474313754208E-7</v>
      </c>
      <c r="F1312" s="37">
        <f t="shared" si="62"/>
        <v>-15.808519440403989</v>
      </c>
    </row>
    <row r="1313" spans="1:6" x14ac:dyDescent="0.3">
      <c r="A1313" s="53">
        <v>3902</v>
      </c>
      <c r="B1313" s="54">
        <f>273.16+'[1]Measured values'!H1955</f>
        <v>301.32960000000003</v>
      </c>
      <c r="C1313" s="37">
        <f t="shared" si="60"/>
        <v>3.3186251865067354E-3</v>
      </c>
      <c r="D1313" s="55">
        <v>7.4797999999999998E-5</v>
      </c>
      <c r="E1313" s="37">
        <f t="shared" si="61"/>
        <v>1.3371737767309539E-7</v>
      </c>
      <c r="F1313" s="37">
        <f t="shared" si="62"/>
        <v>-15.827537386167903</v>
      </c>
    </row>
    <row r="1314" spans="1:6" x14ac:dyDescent="0.3">
      <c r="A1314" s="53">
        <v>3904</v>
      </c>
      <c r="B1314" s="54">
        <f>273.16+'[1]Measured values'!H1956</f>
        <v>301.32960000000003</v>
      </c>
      <c r="C1314" s="37">
        <f t="shared" si="60"/>
        <v>3.3186251865067354E-3</v>
      </c>
      <c r="D1314" s="55">
        <v>7.60135E-5</v>
      </c>
      <c r="E1314" s="37">
        <f t="shared" si="61"/>
        <v>1.358903431609647E-7</v>
      </c>
      <c r="F1314" s="37">
        <f t="shared" si="62"/>
        <v>-15.811417576732296</v>
      </c>
    </row>
    <row r="1315" spans="1:6" x14ac:dyDescent="0.3">
      <c r="A1315" s="53">
        <v>3906</v>
      </c>
      <c r="B1315" s="54">
        <f>273.16+'[1]Measured values'!H1957</f>
        <v>301.32980000000003</v>
      </c>
      <c r="C1315" s="37">
        <f t="shared" si="60"/>
        <v>3.3186229838535713E-3</v>
      </c>
      <c r="D1315" s="55">
        <v>7.8145200000000005E-5</v>
      </c>
      <c r="E1315" s="37">
        <f t="shared" si="61"/>
        <v>1.4244048682292863E-7</v>
      </c>
      <c r="F1315" s="37">
        <f t="shared" si="62"/>
        <v>-15.764341560802373</v>
      </c>
    </row>
    <row r="1316" spans="1:6" x14ac:dyDescent="0.3">
      <c r="A1316" s="53">
        <v>3908</v>
      </c>
      <c r="B1316" s="54">
        <f>273.16+'[1]Measured values'!H1958</f>
        <v>301.33000000000004</v>
      </c>
      <c r="C1316" s="37">
        <f t="shared" si="60"/>
        <v>3.3186207812033316E-3</v>
      </c>
      <c r="D1316" s="55">
        <v>7.7191600000000001E-5</v>
      </c>
      <c r="E1316" s="37">
        <f t="shared" si="61"/>
        <v>1.4351637829588504E-7</v>
      </c>
      <c r="F1316" s="37">
        <f t="shared" si="62"/>
        <v>-15.75681667379348</v>
      </c>
    </row>
    <row r="1317" spans="1:6" x14ac:dyDescent="0.3">
      <c r="A1317" s="53">
        <v>3910</v>
      </c>
      <c r="B1317" s="54">
        <f>273.16+'[1]Measured values'!H1959</f>
        <v>301.33000000000004</v>
      </c>
      <c r="C1317" s="37">
        <f t="shared" si="60"/>
        <v>3.3186207812033316E-3</v>
      </c>
      <c r="D1317" s="55">
        <v>7.6929799999999997E-5</v>
      </c>
      <c r="E1317" s="37">
        <f t="shared" si="61"/>
        <v>1.430296337817428E-7</v>
      </c>
      <c r="F1317" s="37">
        <f t="shared" si="62"/>
        <v>-15.76021399891256</v>
      </c>
    </row>
    <row r="1318" spans="1:6" x14ac:dyDescent="0.3">
      <c r="A1318" s="53">
        <v>3912</v>
      </c>
      <c r="B1318" s="54">
        <f>273.16+'[1]Measured values'!H1960</f>
        <v>301.33000000000004</v>
      </c>
      <c r="C1318" s="37">
        <f t="shared" si="60"/>
        <v>3.3186207812033316E-3</v>
      </c>
      <c r="D1318" s="55">
        <v>7.5433799999999996E-5</v>
      </c>
      <c r="E1318" s="37">
        <f t="shared" si="61"/>
        <v>1.402482365580728E-7</v>
      </c>
      <c r="F1318" s="37">
        <f t="shared" si="62"/>
        <v>-15.779851866183632</v>
      </c>
    </row>
    <row r="1319" spans="1:6" x14ac:dyDescent="0.3">
      <c r="A1319" s="53">
        <v>3914</v>
      </c>
      <c r="B1319" s="54">
        <f>273.16+'[1]Measured values'!H1961</f>
        <v>301.33020000000005</v>
      </c>
      <c r="C1319" s="37">
        <f t="shared" si="60"/>
        <v>3.3186185785560153E-3</v>
      </c>
      <c r="D1319" s="55">
        <v>7.5209400000000005E-5</v>
      </c>
      <c r="E1319" s="37">
        <f t="shared" si="61"/>
        <v>1.4268475729177659E-7</v>
      </c>
      <c r="F1319" s="37">
        <f t="shared" si="62"/>
        <v>-15.762628134624569</v>
      </c>
    </row>
    <row r="1320" spans="1:6" x14ac:dyDescent="0.3">
      <c r="A1320" s="53">
        <v>3916</v>
      </c>
      <c r="B1320" s="54">
        <f>273.16+'[1]Measured values'!H1962</f>
        <v>301.33020000000005</v>
      </c>
      <c r="C1320" s="37">
        <f t="shared" si="60"/>
        <v>3.3186185785560153E-3</v>
      </c>
      <c r="D1320" s="55">
        <v>7.4255699999999994E-5</v>
      </c>
      <c r="E1320" s="37">
        <f t="shared" si="61"/>
        <v>1.4087542956107845E-7</v>
      </c>
      <c r="F1320" s="37">
        <f t="shared" si="62"/>
        <v>-15.775389815355425</v>
      </c>
    </row>
    <row r="1321" spans="1:6" x14ac:dyDescent="0.3">
      <c r="A1321" s="53">
        <v>3918</v>
      </c>
      <c r="B1321" s="54">
        <f>273.16+'[1]Measured values'!H1963</f>
        <v>301.33080000000001</v>
      </c>
      <c r="C1321" s="37">
        <f t="shared" si="60"/>
        <v>3.3186119706316115E-3</v>
      </c>
      <c r="D1321" s="55">
        <v>7.0291399999999996E-5</v>
      </c>
      <c r="E1321" s="37">
        <f t="shared" si="61"/>
        <v>1.420516315319874E-7</v>
      </c>
      <c r="F1321" s="37">
        <f t="shared" si="62"/>
        <v>-15.767075243094522</v>
      </c>
    </row>
    <row r="1322" spans="1:6" x14ac:dyDescent="0.3">
      <c r="A1322" s="53">
        <v>3920</v>
      </c>
      <c r="B1322" s="54">
        <f>273.16+'[1]Measured values'!H1964</f>
        <v>301.33080000000001</v>
      </c>
      <c r="C1322" s="37">
        <f t="shared" si="60"/>
        <v>3.3186119706316115E-3</v>
      </c>
      <c r="D1322" s="55">
        <v>6.9337800000000006E-5</v>
      </c>
      <c r="E1322" s="37">
        <f t="shared" si="61"/>
        <v>1.4012450480199053E-7</v>
      </c>
      <c r="F1322" s="37">
        <f t="shared" si="62"/>
        <v>-15.780734489533637</v>
      </c>
    </row>
    <row r="1323" spans="1:6" x14ac:dyDescent="0.3">
      <c r="A1323" s="53">
        <v>3922</v>
      </c>
      <c r="B1323" s="54">
        <f>273.16+'[1]Measured values'!H1965</f>
        <v>301.33100000000002</v>
      </c>
      <c r="C1323" s="37">
        <f t="shared" si="60"/>
        <v>3.3186097679959907E-3</v>
      </c>
      <c r="D1323" s="55">
        <v>6.9150800000000002E-5</v>
      </c>
      <c r="E1323" s="37">
        <f t="shared" si="61"/>
        <v>1.4285211305919302E-7</v>
      </c>
      <c r="F1323" s="37">
        <f t="shared" si="62"/>
        <v>-15.761455916225072</v>
      </c>
    </row>
    <row r="1324" spans="1:6" x14ac:dyDescent="0.3">
      <c r="A1324" s="53">
        <v>3924</v>
      </c>
      <c r="B1324" s="54">
        <f>273.16+'[1]Measured values'!H1966</f>
        <v>301.33100000000002</v>
      </c>
      <c r="C1324" s="37">
        <f t="shared" si="60"/>
        <v>3.3186097679959907E-3</v>
      </c>
      <c r="D1324" s="55">
        <v>7.4330499999999996E-5</v>
      </c>
      <c r="E1324" s="37">
        <f t="shared" si="61"/>
        <v>1.5355236656331304E-7</v>
      </c>
      <c r="F1324" s="37">
        <f t="shared" si="62"/>
        <v>-15.689224177848079</v>
      </c>
    </row>
    <row r="1325" spans="1:6" x14ac:dyDescent="0.3">
      <c r="A1325" s="53">
        <v>3926</v>
      </c>
      <c r="B1325" s="54">
        <f>273.16+'[1]Measured values'!H1967</f>
        <v>301.33120000000002</v>
      </c>
      <c r="C1325" s="37">
        <f t="shared" si="60"/>
        <v>3.3186075653632943E-3</v>
      </c>
      <c r="D1325" s="55">
        <v>7.4480099999999999E-5</v>
      </c>
      <c r="E1325" s="37">
        <f t="shared" si="61"/>
        <v>1.5735830092000198E-7</v>
      </c>
      <c r="F1325" s="37">
        <f t="shared" si="62"/>
        <v>-15.664740460331107</v>
      </c>
    </row>
    <row r="1326" spans="1:6" x14ac:dyDescent="0.3">
      <c r="A1326" s="53">
        <v>3928</v>
      </c>
      <c r="B1326" s="54">
        <f>273.16+'[1]Measured values'!H1968</f>
        <v>301.33120000000002</v>
      </c>
      <c r="C1326" s="37">
        <f t="shared" si="60"/>
        <v>3.3186075653632943E-3</v>
      </c>
      <c r="D1326" s="55">
        <v>7.5938699999999999E-5</v>
      </c>
      <c r="E1326" s="37">
        <f t="shared" si="61"/>
        <v>1.6043996726741445E-7</v>
      </c>
      <c r="F1326" s="37">
        <f t="shared" si="62"/>
        <v>-15.64534600006219</v>
      </c>
    </row>
    <row r="1327" spans="1:6" x14ac:dyDescent="0.3">
      <c r="A1327" s="53">
        <v>3930</v>
      </c>
      <c r="B1327" s="54">
        <f>273.16+'[1]Measured values'!H1969</f>
        <v>301.33120000000002</v>
      </c>
      <c r="C1327" s="37">
        <f t="shared" si="60"/>
        <v>3.3186075653632943E-3</v>
      </c>
      <c r="D1327" s="55">
        <v>7.4367899999999997E-5</v>
      </c>
      <c r="E1327" s="37">
        <f t="shared" si="61"/>
        <v>1.5712124966250872E-7</v>
      </c>
      <c r="F1327" s="37">
        <f t="shared" si="62"/>
        <v>-15.666248038817221</v>
      </c>
    </row>
    <row r="1328" spans="1:6" x14ac:dyDescent="0.3">
      <c r="A1328" s="53">
        <v>3932</v>
      </c>
      <c r="B1328" s="54">
        <f>273.16+'[1]Measured values'!H1970</f>
        <v>301.33140000000003</v>
      </c>
      <c r="C1328" s="37">
        <f t="shared" si="60"/>
        <v>3.3186053627335217E-3</v>
      </c>
      <c r="D1328" s="55">
        <v>7.2124000000000003E-5</v>
      </c>
      <c r="E1328" s="37">
        <f t="shared" si="61"/>
        <v>1.5592420607247936E-7</v>
      </c>
      <c r="F1328" s="37">
        <f t="shared" si="62"/>
        <v>-15.673895806274112</v>
      </c>
    </row>
    <row r="1329" spans="1:6" x14ac:dyDescent="0.3">
      <c r="A1329" s="53">
        <v>3934</v>
      </c>
      <c r="B1329" s="54">
        <f>273.16+'[1]Measured values'!H1971</f>
        <v>301.33160000000004</v>
      </c>
      <c r="C1329" s="37">
        <f t="shared" si="60"/>
        <v>3.318603160106673E-3</v>
      </c>
      <c r="D1329" s="55">
        <v>6.9225600000000003E-5</v>
      </c>
      <c r="E1329" s="37">
        <f t="shared" si="61"/>
        <v>1.5322151060597199E-7</v>
      </c>
      <c r="F1329" s="37">
        <f t="shared" si="62"/>
        <v>-15.691381180841123</v>
      </c>
    </row>
    <row r="1330" spans="1:6" x14ac:dyDescent="0.3">
      <c r="A1330" s="53">
        <v>3936</v>
      </c>
      <c r="B1330" s="54">
        <f>273.16+'[1]Measured values'!H1972</f>
        <v>301.33200000000005</v>
      </c>
      <c r="C1330" s="37">
        <f t="shared" si="60"/>
        <v>3.3185987548617468E-3</v>
      </c>
      <c r="D1330" s="55">
        <v>6.5373499999999993E-5</v>
      </c>
      <c r="E1330" s="37">
        <f t="shared" si="61"/>
        <v>1.5193025464083898E-7</v>
      </c>
      <c r="F1330" s="37">
        <f t="shared" si="62"/>
        <v>-15.699844272451603</v>
      </c>
    </row>
    <row r="1331" spans="1:6" x14ac:dyDescent="0.3">
      <c r="A1331" s="53">
        <v>3938</v>
      </c>
      <c r="B1331" s="54">
        <f>273.16+'[1]Measured values'!H1973</f>
        <v>301.33200000000005</v>
      </c>
      <c r="C1331" s="37">
        <f t="shared" si="60"/>
        <v>3.3185987548617468E-3</v>
      </c>
      <c r="D1331" s="55">
        <v>6.8832900000000003E-5</v>
      </c>
      <c r="E1331" s="37">
        <f t="shared" si="61"/>
        <v>1.5997001880987568E-7</v>
      </c>
      <c r="F1331" s="37">
        <f t="shared" si="62"/>
        <v>-15.648279421709145</v>
      </c>
    </row>
    <row r="1332" spans="1:6" x14ac:dyDescent="0.3">
      <c r="A1332" s="53">
        <v>3940</v>
      </c>
      <c r="B1332" s="54">
        <f>273.16+'[1]Measured values'!H1974</f>
        <v>301.33200000000005</v>
      </c>
      <c r="C1332" s="37">
        <f t="shared" si="60"/>
        <v>3.3185987548617468E-3</v>
      </c>
      <c r="D1332" s="55">
        <v>6.9281699999999998E-5</v>
      </c>
      <c r="E1332" s="37">
        <f t="shared" si="61"/>
        <v>1.6101304539224941E-7</v>
      </c>
      <c r="F1332" s="37">
        <f t="shared" si="62"/>
        <v>-15.641780447963429</v>
      </c>
    </row>
    <row r="1333" spans="1:6" x14ac:dyDescent="0.3">
      <c r="A1333" s="53">
        <v>3942</v>
      </c>
      <c r="B1333" s="54">
        <f>273.16+'[1]Measured values'!H1975</f>
        <v>301.3322</v>
      </c>
      <c r="C1333" s="37">
        <f t="shared" si="60"/>
        <v>3.3185965522436701E-3</v>
      </c>
      <c r="D1333" s="55">
        <v>6.8982500000000006E-5</v>
      </c>
      <c r="E1333" s="37">
        <f t="shared" si="61"/>
        <v>1.6442844580583628E-7</v>
      </c>
      <c r="F1333" s="37">
        <f t="shared" si="62"/>
        <v>-15.620790341275917</v>
      </c>
    </row>
    <row r="1334" spans="1:6" x14ac:dyDescent="0.3">
      <c r="A1334" s="53">
        <v>3944</v>
      </c>
      <c r="B1334" s="54">
        <f>273.16+'[1]Measured values'!H1976</f>
        <v>301.3322</v>
      </c>
      <c r="C1334" s="37">
        <f t="shared" si="60"/>
        <v>3.3185965522436701E-3</v>
      </c>
      <c r="D1334" s="55">
        <v>7.0272700000000002E-5</v>
      </c>
      <c r="E1334" s="37">
        <f t="shared" si="61"/>
        <v>1.6750379942129945E-7</v>
      </c>
      <c r="F1334" s="37">
        <f t="shared" si="62"/>
        <v>-15.602259802826312</v>
      </c>
    </row>
    <row r="1335" spans="1:6" x14ac:dyDescent="0.3">
      <c r="A1335" s="53">
        <v>3946</v>
      </c>
      <c r="B1335" s="54">
        <f>273.16+'[1]Measured values'!H1977</f>
        <v>301.33240000000001</v>
      </c>
      <c r="C1335" s="37">
        <f t="shared" si="60"/>
        <v>3.3185943496285165E-3</v>
      </c>
      <c r="D1335" s="55">
        <v>6.8851599999999997E-5</v>
      </c>
      <c r="E1335" s="37">
        <f t="shared" si="61"/>
        <v>1.684353249954221E-7</v>
      </c>
      <c r="F1335" s="37">
        <f t="shared" si="62"/>
        <v>-15.596713988755129</v>
      </c>
    </row>
    <row r="1336" spans="1:6" x14ac:dyDescent="0.3">
      <c r="A1336" s="53">
        <v>3948</v>
      </c>
      <c r="B1336" s="54">
        <f>273.16+'[1]Measured values'!H1978</f>
        <v>301.33240000000001</v>
      </c>
      <c r="C1336" s="37">
        <f t="shared" si="60"/>
        <v>3.3185943496285165E-3</v>
      </c>
      <c r="D1336" s="55">
        <v>6.6794599999999999E-5</v>
      </c>
      <c r="E1336" s="37">
        <f t="shared" si="61"/>
        <v>1.6340317667184525E-7</v>
      </c>
      <c r="F1336" s="37">
        <f t="shared" si="62"/>
        <v>-15.62704521363332</v>
      </c>
    </row>
    <row r="1337" spans="1:6" x14ac:dyDescent="0.3">
      <c r="A1337" s="53">
        <v>3950</v>
      </c>
      <c r="B1337" s="54">
        <f>273.16+'[1]Measured values'!H1979</f>
        <v>301.33240000000001</v>
      </c>
      <c r="C1337" s="37">
        <f t="shared" si="60"/>
        <v>3.3185943496285165E-3</v>
      </c>
      <c r="D1337" s="55">
        <v>6.3802700000000005E-5</v>
      </c>
      <c r="E1337" s="37">
        <f t="shared" si="61"/>
        <v>1.560839328364979E-7</v>
      </c>
      <c r="F1337" s="37">
        <f t="shared" si="62"/>
        <v>-15.672871943380468</v>
      </c>
    </row>
    <row r="1338" spans="1:6" x14ac:dyDescent="0.3">
      <c r="A1338" s="53">
        <v>3952</v>
      </c>
      <c r="B1338" s="54">
        <f>273.16+'[1]Measured values'!H1980</f>
        <v>301.33240000000001</v>
      </c>
      <c r="C1338" s="37">
        <f t="shared" si="60"/>
        <v>3.3185943496285165E-3</v>
      </c>
      <c r="D1338" s="55">
        <v>5.80433E-5</v>
      </c>
      <c r="E1338" s="37">
        <f t="shared" si="61"/>
        <v>1.4199440680110244E-7</v>
      </c>
      <c r="F1338" s="37">
        <f t="shared" si="62"/>
        <v>-15.767478168845537</v>
      </c>
    </row>
    <row r="1339" spans="1:6" x14ac:dyDescent="0.3">
      <c r="A1339" s="53">
        <v>3954</v>
      </c>
      <c r="B1339" s="54">
        <f>273.16+'[1]Measured values'!H1981</f>
        <v>301.33280000000002</v>
      </c>
      <c r="C1339" s="37">
        <f t="shared" si="60"/>
        <v>3.3185899444069808E-3</v>
      </c>
      <c r="D1339" s="55">
        <v>5.6322900000000002E-5</v>
      </c>
      <c r="E1339" s="37">
        <f t="shared" si="61"/>
        <v>1.4544053525825465E-7</v>
      </c>
      <c r="F1339" s="37">
        <f t="shared" si="62"/>
        <v>-15.743498526255488</v>
      </c>
    </row>
    <row r="1340" spans="1:6" x14ac:dyDescent="0.3">
      <c r="A1340" s="53">
        <v>3956</v>
      </c>
      <c r="B1340" s="54">
        <f>273.16+'[1]Measured values'!H1982</f>
        <v>301.33300000000003</v>
      </c>
      <c r="C1340" s="37">
        <f t="shared" si="60"/>
        <v>3.3185877418005993E-3</v>
      </c>
      <c r="D1340" s="55">
        <v>5.6528599999999999E-5</v>
      </c>
      <c r="E1340" s="37">
        <f t="shared" si="61"/>
        <v>1.5014236469505805E-7</v>
      </c>
      <c r="F1340" s="37">
        <f t="shared" si="62"/>
        <v>-15.711681894991802</v>
      </c>
    </row>
    <row r="1341" spans="1:6" x14ac:dyDescent="0.3">
      <c r="A1341" s="53">
        <v>3958</v>
      </c>
      <c r="B1341" s="54">
        <f>273.16+'[1]Measured values'!H1983</f>
        <v>301.33300000000003</v>
      </c>
      <c r="C1341" s="37">
        <f t="shared" si="60"/>
        <v>3.3185877418005993E-3</v>
      </c>
      <c r="D1341" s="55">
        <v>5.8417300000000001E-5</v>
      </c>
      <c r="E1341" s="37">
        <f t="shared" si="61"/>
        <v>1.5515883218584246E-7</v>
      </c>
      <c r="F1341" s="37">
        <f t="shared" si="62"/>
        <v>-15.67881652091855</v>
      </c>
    </row>
    <row r="1342" spans="1:6" x14ac:dyDescent="0.3">
      <c r="A1342" s="53">
        <v>3960</v>
      </c>
      <c r="B1342" s="54">
        <f>273.16+'[1]Measured values'!H1984</f>
        <v>301.33320000000003</v>
      </c>
      <c r="C1342" s="37">
        <f t="shared" si="60"/>
        <v>3.3185855391971407E-3</v>
      </c>
      <c r="D1342" s="55">
        <v>5.7893699999999998E-5</v>
      </c>
      <c r="E1342" s="37">
        <f t="shared" si="61"/>
        <v>1.5829076015136886E-7</v>
      </c>
      <c r="F1342" s="37">
        <f t="shared" si="62"/>
        <v>-15.658832240989975</v>
      </c>
    </row>
    <row r="1343" spans="1:6" x14ac:dyDescent="0.3">
      <c r="A1343" s="53">
        <v>3962</v>
      </c>
      <c r="B1343" s="54">
        <f>273.16+'[1]Measured values'!H1985</f>
        <v>301.33320000000003</v>
      </c>
      <c r="C1343" s="37">
        <f t="shared" si="60"/>
        <v>3.3185855391971407E-3</v>
      </c>
      <c r="D1343" s="55">
        <v>5.91278E-5</v>
      </c>
      <c r="E1343" s="37">
        <f t="shared" si="61"/>
        <v>1.6166498959434462E-7</v>
      </c>
      <c r="F1343" s="37">
        <f t="shared" si="62"/>
        <v>-15.637739608374073</v>
      </c>
    </row>
    <row r="1344" spans="1:6" x14ac:dyDescent="0.3">
      <c r="A1344" s="53">
        <v>3964</v>
      </c>
      <c r="B1344" s="54">
        <f>273.16+'[1]Measured values'!H1986</f>
        <v>301.33320000000003</v>
      </c>
      <c r="C1344" s="37">
        <f t="shared" si="60"/>
        <v>3.3185855391971407E-3</v>
      </c>
      <c r="D1344" s="55">
        <v>5.7968499999999999E-5</v>
      </c>
      <c r="E1344" s="37">
        <f t="shared" si="61"/>
        <v>1.5849527547616797E-7</v>
      </c>
      <c r="F1344" s="37">
        <f t="shared" si="62"/>
        <v>-15.657541051794672</v>
      </c>
    </row>
    <row r="1345" spans="1:6" x14ac:dyDescent="0.3">
      <c r="A1345" s="53">
        <v>3966</v>
      </c>
      <c r="B1345" s="54">
        <f>273.16+'[1]Measured values'!H1987</f>
        <v>301.33360000000005</v>
      </c>
      <c r="C1345" s="37">
        <f t="shared" si="60"/>
        <v>3.3185811339989961E-3</v>
      </c>
      <c r="D1345" s="55">
        <v>5.4228599999999998E-5</v>
      </c>
      <c r="E1345" s="37">
        <f t="shared" si="61"/>
        <v>1.5753672331840158E-7</v>
      </c>
      <c r="F1345" s="37">
        <f t="shared" si="62"/>
        <v>-15.663607241932848</v>
      </c>
    </row>
    <row r="1346" spans="1:6" x14ac:dyDescent="0.3">
      <c r="A1346" s="53">
        <v>3968</v>
      </c>
      <c r="B1346" s="54">
        <f>273.16+'[1]Measured values'!H1988</f>
        <v>301.33360000000005</v>
      </c>
      <c r="C1346" s="37">
        <f t="shared" si="60"/>
        <v>3.3185811339989961E-3</v>
      </c>
      <c r="D1346" s="55">
        <v>5.4209899999999997E-5</v>
      </c>
      <c r="E1346" s="37">
        <f t="shared" si="61"/>
        <v>1.5748239890792344E-7</v>
      </c>
      <c r="F1346" s="37">
        <f t="shared" si="62"/>
        <v>-15.663952137891117</v>
      </c>
    </row>
    <row r="1347" spans="1:6" x14ac:dyDescent="0.3">
      <c r="A1347" s="53">
        <v>3970</v>
      </c>
      <c r="B1347" s="54">
        <f>273.16+'[1]Measured values'!H1989</f>
        <v>301.33360000000005</v>
      </c>
      <c r="C1347" s="37">
        <f t="shared" si="60"/>
        <v>3.3185811339989961E-3</v>
      </c>
      <c r="D1347" s="55">
        <v>5.3835899999999997E-5</v>
      </c>
      <c r="E1347" s="37">
        <f t="shared" si="61"/>
        <v>1.5639591069836094E-7</v>
      </c>
      <c r="F1347" s="37">
        <f t="shared" si="62"/>
        <v>-15.670875155606941</v>
      </c>
    </row>
    <row r="1348" spans="1:6" x14ac:dyDescent="0.3">
      <c r="A1348" s="53">
        <v>3972</v>
      </c>
      <c r="B1348" s="54">
        <f>273.16+'[1]Measured values'!H1990</f>
        <v>301.33320000000003</v>
      </c>
      <c r="C1348" s="37">
        <f t="shared" si="60"/>
        <v>3.3185855391971407E-3</v>
      </c>
      <c r="D1348" s="55">
        <v>5.5257000000000003E-5</v>
      </c>
      <c r="E1348" s="37">
        <f t="shared" si="61"/>
        <v>1.5108159495220015E-7</v>
      </c>
      <c r="F1348" s="37">
        <f t="shared" si="62"/>
        <v>-15.705445782153642</v>
      </c>
    </row>
    <row r="1349" spans="1:6" x14ac:dyDescent="0.3">
      <c r="A1349" s="53">
        <v>3974</v>
      </c>
      <c r="B1349" s="54">
        <f>273.16+'[1]Measured values'!H1991</f>
        <v>301.3338</v>
      </c>
      <c r="C1349" s="37">
        <f t="shared" si="60"/>
        <v>3.31857893140431E-3</v>
      </c>
      <c r="D1349" s="55">
        <v>5.0713100000000001E-5</v>
      </c>
      <c r="E1349" s="37">
        <f t="shared" si="61"/>
        <v>1.5207645079575075E-7</v>
      </c>
      <c r="F1349" s="37">
        <f t="shared" si="62"/>
        <v>-15.698882476783499</v>
      </c>
    </row>
    <row r="1350" spans="1:6" x14ac:dyDescent="0.3">
      <c r="A1350" s="53">
        <v>3976</v>
      </c>
      <c r="B1350" s="54">
        <f>273.16+'[1]Measured values'!H1992</f>
        <v>301.3338</v>
      </c>
      <c r="C1350" s="37">
        <f t="shared" si="60"/>
        <v>3.31857893140431E-3</v>
      </c>
      <c r="D1350" s="55">
        <v>5.0713100000000001E-5</v>
      </c>
      <c r="E1350" s="37">
        <f t="shared" si="61"/>
        <v>1.5207645079575075E-7</v>
      </c>
      <c r="F1350" s="37">
        <f t="shared" si="62"/>
        <v>-15.698882476783499</v>
      </c>
    </row>
    <row r="1351" spans="1:6" x14ac:dyDescent="0.3">
      <c r="A1351" s="53">
        <v>3978</v>
      </c>
      <c r="B1351" s="54">
        <f>273.16+'[1]Measured values'!H1993</f>
        <v>301.3338</v>
      </c>
      <c r="C1351" s="37">
        <f t="shared" si="60"/>
        <v>3.31857893140431E-3</v>
      </c>
      <c r="D1351" s="55">
        <v>5.0787900000000002E-5</v>
      </c>
      <c r="E1351" s="37">
        <f t="shared" si="61"/>
        <v>1.5230075809543314E-7</v>
      </c>
      <c r="F1351" s="37">
        <f t="shared" si="62"/>
        <v>-15.697408599412029</v>
      </c>
    </row>
    <row r="1352" spans="1:6" x14ac:dyDescent="0.3">
      <c r="A1352" s="53">
        <v>3980</v>
      </c>
      <c r="B1352" s="54">
        <f>273.16+'[1]Measured values'!H1994</f>
        <v>301.334</v>
      </c>
      <c r="C1352" s="37">
        <f t="shared" si="60"/>
        <v>3.3185767288125469E-3</v>
      </c>
      <c r="D1352" s="55">
        <v>4.8693499999999997E-5</v>
      </c>
      <c r="E1352" s="37">
        <f t="shared" si="61"/>
        <v>1.5088753011378163E-7</v>
      </c>
      <c r="F1352" s="37">
        <f t="shared" si="62"/>
        <v>-15.706731111341476</v>
      </c>
    </row>
    <row r="1353" spans="1:6" x14ac:dyDescent="0.3">
      <c r="A1353" s="53">
        <v>3982</v>
      </c>
      <c r="B1353" s="54">
        <f>273.16+'[1]Measured values'!H1995</f>
        <v>301.334</v>
      </c>
      <c r="C1353" s="37">
        <f t="shared" ref="C1353:C1416" si="63">1/B1353</f>
        <v>3.3185767288125469E-3</v>
      </c>
      <c r="D1353" s="55">
        <v>4.9030099999999997E-5</v>
      </c>
      <c r="E1353" s="37">
        <f t="shared" ref="E1353:E1416" si="64">(D1353*($B$3-$B$4))/(($B$2*($B$3-B1353)*($B$3-$B$4))+($B$1*($B$3-B1353)*($B$4-B1353)))</f>
        <v>1.5193055931965711E-7</v>
      </c>
      <c r="F1353" s="37">
        <f t="shared" ref="F1353:F1416" si="65">LN(E1353)</f>
        <v>-15.699842267067531</v>
      </c>
    </row>
    <row r="1354" spans="1:6" x14ac:dyDescent="0.3">
      <c r="A1354" s="53">
        <v>3984</v>
      </c>
      <c r="B1354" s="54">
        <f>273.16+'[1]Measured values'!H1996</f>
        <v>301.33440000000002</v>
      </c>
      <c r="C1354" s="37">
        <f t="shared" si="63"/>
        <v>3.3185723236377924E-3</v>
      </c>
      <c r="D1354" s="55">
        <v>4.73846E-5</v>
      </c>
      <c r="E1354" s="37">
        <f t="shared" si="64"/>
        <v>1.5731966695852611E-7</v>
      </c>
      <c r="F1354" s="37">
        <f t="shared" si="65"/>
        <v>-15.664986006353477</v>
      </c>
    </row>
    <row r="1355" spans="1:6" x14ac:dyDescent="0.3">
      <c r="A1355" s="53">
        <v>3986</v>
      </c>
      <c r="B1355" s="54">
        <f>273.16+'[1]Measured values'!H1997</f>
        <v>301.33440000000002</v>
      </c>
      <c r="C1355" s="37">
        <f t="shared" si="63"/>
        <v>3.3185723236377924E-3</v>
      </c>
      <c r="D1355" s="55">
        <v>4.7665099999999999E-5</v>
      </c>
      <c r="E1355" s="37">
        <f t="shared" si="64"/>
        <v>1.5825094350368776E-7</v>
      </c>
      <c r="F1355" s="37">
        <f t="shared" si="65"/>
        <v>-15.659083813831288</v>
      </c>
    </row>
    <row r="1356" spans="1:6" x14ac:dyDescent="0.3">
      <c r="A1356" s="53">
        <v>3988</v>
      </c>
      <c r="B1356" s="54">
        <f>273.16+'[1]Measured values'!H1998</f>
        <v>301.33460000000002</v>
      </c>
      <c r="C1356" s="37">
        <f t="shared" si="63"/>
        <v>3.3185701210548006E-3</v>
      </c>
      <c r="D1356" s="55">
        <v>4.5458499999999999E-5</v>
      </c>
      <c r="E1356" s="37">
        <f t="shared" si="64"/>
        <v>1.5651475187758682E-7</v>
      </c>
      <c r="F1356" s="37">
        <f t="shared" si="65"/>
        <v>-15.670115570209873</v>
      </c>
    </row>
    <row r="1357" spans="1:6" x14ac:dyDescent="0.3">
      <c r="A1357" s="53">
        <v>3990</v>
      </c>
      <c r="B1357" s="54">
        <f>273.16+'[1]Measured values'!H1999</f>
        <v>301.33460000000002</v>
      </c>
      <c r="C1357" s="37">
        <f t="shared" si="63"/>
        <v>3.3185701210548006E-3</v>
      </c>
      <c r="D1357" s="55">
        <v>4.7122800000000002E-5</v>
      </c>
      <c r="E1357" s="37">
        <f t="shared" si="64"/>
        <v>1.6224497838197804E-7</v>
      </c>
      <c r="F1357" s="37">
        <f t="shared" si="65"/>
        <v>-15.63415843172112</v>
      </c>
    </row>
    <row r="1358" spans="1:6" x14ac:dyDescent="0.3">
      <c r="A1358" s="53">
        <v>3992</v>
      </c>
      <c r="B1358" s="54">
        <f>273.16+'[1]Measured values'!H2000</f>
        <v>301.33480000000003</v>
      </c>
      <c r="C1358" s="37">
        <f t="shared" si="63"/>
        <v>3.3185679184747326E-3</v>
      </c>
      <c r="D1358" s="55">
        <v>4.8917900000000001E-5</v>
      </c>
      <c r="E1358" s="37">
        <f t="shared" si="64"/>
        <v>1.7490350241713073E-7</v>
      </c>
      <c r="F1358" s="37">
        <f t="shared" si="65"/>
        <v>-15.559031429867179</v>
      </c>
    </row>
    <row r="1359" spans="1:6" x14ac:dyDescent="0.3">
      <c r="A1359" s="53">
        <v>3994</v>
      </c>
      <c r="B1359" s="54">
        <f>273.16+'[1]Measured values'!H2001</f>
        <v>301.33480000000003</v>
      </c>
      <c r="C1359" s="37">
        <f t="shared" si="63"/>
        <v>3.3185679184747326E-3</v>
      </c>
      <c r="D1359" s="55">
        <v>5.0600899999999999E-5</v>
      </c>
      <c r="E1359" s="37">
        <f t="shared" si="64"/>
        <v>1.8092098465917364E-7</v>
      </c>
      <c r="F1359" s="37">
        <f t="shared" si="65"/>
        <v>-15.525205449840117</v>
      </c>
    </row>
    <row r="1360" spans="1:6" x14ac:dyDescent="0.3">
      <c r="A1360" s="53">
        <v>3996</v>
      </c>
      <c r="B1360" s="54">
        <f>273.16+'[1]Measured values'!H2002</f>
        <v>301.33520000000004</v>
      </c>
      <c r="C1360" s="37">
        <f t="shared" si="63"/>
        <v>3.3185635133233683E-3</v>
      </c>
      <c r="D1360" s="55">
        <v>5.2321200000000003E-5</v>
      </c>
      <c r="E1360" s="37">
        <f t="shared" si="64"/>
        <v>2.0266125239996359E-7</v>
      </c>
      <c r="F1360" s="37">
        <f t="shared" si="65"/>
        <v>-15.411729959136968</v>
      </c>
    </row>
    <row r="1361" spans="1:6" x14ac:dyDescent="0.3">
      <c r="A1361" s="53">
        <v>3998</v>
      </c>
      <c r="B1361" s="54">
        <f>273.16+'[1]Measured values'!H2003</f>
        <v>301.33500000000004</v>
      </c>
      <c r="C1361" s="37">
        <f t="shared" si="63"/>
        <v>3.3185657158975885E-3</v>
      </c>
      <c r="D1361" s="55">
        <v>5.5967600000000003E-5</v>
      </c>
      <c r="E1361" s="37">
        <f t="shared" si="64"/>
        <v>2.0811377824999386E-7</v>
      </c>
      <c r="F1361" s="37">
        <f t="shared" si="65"/>
        <v>-15.385180895983696</v>
      </c>
    </row>
    <row r="1362" spans="1:6" x14ac:dyDescent="0.3">
      <c r="A1362" s="53">
        <v>4000</v>
      </c>
      <c r="B1362" s="54">
        <f>273.16+'[1]Measured values'!H2004</f>
        <v>301.33520000000004</v>
      </c>
      <c r="C1362" s="37">
        <f t="shared" si="63"/>
        <v>3.3185635133233683E-3</v>
      </c>
      <c r="D1362" s="55">
        <v>5.5107500000000001E-5</v>
      </c>
      <c r="E1362" s="37">
        <f t="shared" si="64"/>
        <v>2.134537236651872E-7</v>
      </c>
      <c r="F1362" s="37">
        <f t="shared" si="65"/>
        <v>-15.359845778754352</v>
      </c>
    </row>
    <row r="1363" spans="1:6" x14ac:dyDescent="0.3">
      <c r="A1363" s="53">
        <v>4002</v>
      </c>
      <c r="B1363" s="54">
        <f>273.16+'[1]Measured values'!H2005</f>
        <v>301.3356</v>
      </c>
      <c r="C1363" s="37">
        <f t="shared" si="63"/>
        <v>3.3185591081836994E-3</v>
      </c>
      <c r="D1363" s="55">
        <v>5.8585599999999997E-5</v>
      </c>
      <c r="E1363" s="37">
        <f t="shared" si="64"/>
        <v>2.4755556151364016E-7</v>
      </c>
      <c r="F1363" s="37">
        <f t="shared" si="65"/>
        <v>-15.21163078916779</v>
      </c>
    </row>
    <row r="1364" spans="1:6" x14ac:dyDescent="0.3">
      <c r="A1364" s="53">
        <v>4004</v>
      </c>
      <c r="B1364" s="54">
        <f>273.16+'[1]Measured values'!H2006</f>
        <v>301.33520000000004</v>
      </c>
      <c r="C1364" s="37">
        <f t="shared" si="63"/>
        <v>3.3185635133233683E-3</v>
      </c>
      <c r="D1364" s="55">
        <v>6.4027099999999996E-5</v>
      </c>
      <c r="E1364" s="37">
        <f t="shared" si="64"/>
        <v>2.4800295623070014E-7</v>
      </c>
      <c r="F1364" s="37">
        <f t="shared" si="65"/>
        <v>-15.209825170567393</v>
      </c>
    </row>
    <row r="1365" spans="1:6" x14ac:dyDescent="0.3">
      <c r="A1365" s="53">
        <v>4006</v>
      </c>
      <c r="B1365" s="54">
        <f>273.16+'[1]Measured values'!H2007</f>
        <v>301.33540000000005</v>
      </c>
      <c r="C1365" s="37">
        <f t="shared" si="63"/>
        <v>3.3185613107520719E-3</v>
      </c>
      <c r="D1365" s="55">
        <v>6.3110799999999999E-5</v>
      </c>
      <c r="E1365" s="37">
        <f t="shared" si="64"/>
        <v>2.5508224253068119E-7</v>
      </c>
      <c r="F1365" s="37">
        <f t="shared" si="65"/>
        <v>-15.181679824058131</v>
      </c>
    </row>
    <row r="1366" spans="1:6" x14ac:dyDescent="0.3">
      <c r="A1366" s="53">
        <v>4008</v>
      </c>
      <c r="B1366" s="54">
        <f>273.16+'[1]Measured values'!H2008</f>
        <v>301.33540000000005</v>
      </c>
      <c r="C1366" s="37">
        <f t="shared" si="63"/>
        <v>3.3185613107520719E-3</v>
      </c>
      <c r="D1366" s="55">
        <v>5.7800200000000003E-5</v>
      </c>
      <c r="E1366" s="37">
        <f t="shared" si="64"/>
        <v>2.3361777437018513E-7</v>
      </c>
      <c r="F1366" s="37">
        <f t="shared" si="65"/>
        <v>-15.26957949997349</v>
      </c>
    </row>
    <row r="1367" spans="1:6" x14ac:dyDescent="0.3">
      <c r="A1367" s="53">
        <v>4010</v>
      </c>
      <c r="B1367" s="54">
        <f>273.16+'[1]Measured values'!H2009</f>
        <v>301.33520000000004</v>
      </c>
      <c r="C1367" s="37">
        <f t="shared" si="63"/>
        <v>3.3185635133233683E-3</v>
      </c>
      <c r="D1367" s="55">
        <v>5.6416399999999997E-5</v>
      </c>
      <c r="E1367" s="37">
        <f t="shared" si="64"/>
        <v>2.1852362483844606E-7</v>
      </c>
      <c r="F1367" s="37">
        <f t="shared" si="65"/>
        <v>-15.336371705425201</v>
      </c>
    </row>
    <row r="1368" spans="1:6" x14ac:dyDescent="0.3">
      <c r="A1368" s="53">
        <v>4012</v>
      </c>
      <c r="B1368" s="54">
        <f>273.16+'[1]Measured values'!H2010</f>
        <v>301.3356</v>
      </c>
      <c r="C1368" s="37">
        <f t="shared" si="63"/>
        <v>3.3185591081836994E-3</v>
      </c>
      <c r="D1368" s="55">
        <v>5.0844000000000003E-5</v>
      </c>
      <c r="E1368" s="37">
        <f t="shared" si="64"/>
        <v>2.1484315206466303E-7</v>
      </c>
      <c r="F1368" s="37">
        <f t="shared" si="65"/>
        <v>-15.353357600332444</v>
      </c>
    </row>
    <row r="1369" spans="1:6" x14ac:dyDescent="0.3">
      <c r="A1369" s="53">
        <v>4014</v>
      </c>
      <c r="B1369" s="54">
        <f>273.16+'[1]Measured values'!H2011</f>
        <v>301.3356</v>
      </c>
      <c r="C1369" s="37">
        <f t="shared" si="63"/>
        <v>3.3185591081836994E-3</v>
      </c>
      <c r="D1369" s="55">
        <v>4.7571599999999997E-5</v>
      </c>
      <c r="E1369" s="37">
        <f t="shared" si="64"/>
        <v>2.0101550807881604E-7</v>
      </c>
      <c r="F1369" s="37">
        <f t="shared" si="65"/>
        <v>-15.419883777242624</v>
      </c>
    </row>
    <row r="1370" spans="1:6" x14ac:dyDescent="0.3">
      <c r="A1370" s="53">
        <v>4016</v>
      </c>
      <c r="B1370" s="54">
        <f>273.16+'[1]Measured values'!H2012</f>
        <v>301.33580000000001</v>
      </c>
      <c r="C1370" s="37">
        <f t="shared" si="63"/>
        <v>3.3185569056182504E-3</v>
      </c>
      <c r="D1370" s="55">
        <v>4.4467400000000001E-5</v>
      </c>
      <c r="E1370" s="37">
        <f t="shared" si="64"/>
        <v>1.9684620110498624E-7</v>
      </c>
      <c r="F1370" s="37">
        <f t="shared" si="65"/>
        <v>-15.440843118168148</v>
      </c>
    </row>
    <row r="1371" spans="1:6" x14ac:dyDescent="0.3">
      <c r="A1371" s="53">
        <v>4018</v>
      </c>
      <c r="B1371" s="54">
        <f>273.16+'[1]Measured values'!H2013</f>
        <v>301.3356</v>
      </c>
      <c r="C1371" s="37">
        <f t="shared" si="63"/>
        <v>3.3185591081836994E-3</v>
      </c>
      <c r="D1371" s="55">
        <v>4.1213700000000001E-5</v>
      </c>
      <c r="E1371" s="37">
        <f t="shared" si="64"/>
        <v>1.7414997278434823E-7</v>
      </c>
      <c r="F1371" s="37">
        <f t="shared" si="65"/>
        <v>-15.563348996411483</v>
      </c>
    </row>
    <row r="1372" spans="1:6" x14ac:dyDescent="0.3">
      <c r="A1372" s="53">
        <v>4020</v>
      </c>
      <c r="B1372" s="54">
        <f>273.16+'[1]Measured values'!H2014</f>
        <v>301.3356</v>
      </c>
      <c r="C1372" s="37">
        <f t="shared" si="63"/>
        <v>3.3185591081836994E-3</v>
      </c>
      <c r="D1372" s="55">
        <v>3.81844E-5</v>
      </c>
      <c r="E1372" s="37">
        <f t="shared" si="64"/>
        <v>1.6134955659857444E-7</v>
      </c>
      <c r="F1372" s="37">
        <f t="shared" si="65"/>
        <v>-15.639692666524269</v>
      </c>
    </row>
    <row r="1373" spans="1:6" x14ac:dyDescent="0.3">
      <c r="A1373" s="53">
        <v>4022</v>
      </c>
      <c r="B1373" s="54">
        <f>273.16+'[1]Measured values'!H2015</f>
        <v>301.33580000000001</v>
      </c>
      <c r="C1373" s="37">
        <f t="shared" si="63"/>
        <v>3.3185569056182504E-3</v>
      </c>
      <c r="D1373" s="55">
        <v>3.3846100000000001E-5</v>
      </c>
      <c r="E1373" s="37">
        <f t="shared" si="64"/>
        <v>1.4982832833085531E-7</v>
      </c>
      <c r="F1373" s="37">
        <f t="shared" si="65"/>
        <v>-15.713775676059283</v>
      </c>
    </row>
    <row r="1374" spans="1:6" x14ac:dyDescent="0.3">
      <c r="A1374" s="53">
        <v>4024</v>
      </c>
      <c r="B1374" s="54">
        <f>273.16+'[1]Measured values'!H2016</f>
        <v>301.33620000000002</v>
      </c>
      <c r="C1374" s="37">
        <f t="shared" si="63"/>
        <v>3.3185525004961235E-3</v>
      </c>
      <c r="D1374" s="55">
        <v>3.2088400000000003E-5</v>
      </c>
      <c r="E1374" s="37">
        <f t="shared" si="64"/>
        <v>1.5699986383801665E-7</v>
      </c>
      <c r="F1374" s="37">
        <f t="shared" si="65"/>
        <v>-15.667020898872259</v>
      </c>
    </row>
    <row r="1375" spans="1:6" x14ac:dyDescent="0.3">
      <c r="A1375" s="53">
        <v>4026</v>
      </c>
      <c r="B1375" s="54">
        <f>273.16+'[1]Measured values'!H2017</f>
        <v>301.33620000000002</v>
      </c>
      <c r="C1375" s="37">
        <f t="shared" si="63"/>
        <v>3.3185525004961235E-3</v>
      </c>
      <c r="D1375" s="55">
        <v>3.2817700000000003E-5</v>
      </c>
      <c r="E1375" s="37">
        <f t="shared" si="64"/>
        <v>1.6056813152032756E-7</v>
      </c>
      <c r="F1375" s="37">
        <f t="shared" si="65"/>
        <v>-15.644547488995292</v>
      </c>
    </row>
    <row r="1376" spans="1:6" x14ac:dyDescent="0.3">
      <c r="A1376" s="53">
        <v>4028</v>
      </c>
      <c r="B1376" s="54">
        <f>273.16+'[1]Measured values'!H2018</f>
        <v>301.33620000000002</v>
      </c>
      <c r="C1376" s="37">
        <f t="shared" si="63"/>
        <v>3.3185525004961235E-3</v>
      </c>
      <c r="D1376" s="55">
        <v>3.379E-5</v>
      </c>
      <c r="E1376" s="37">
        <f t="shared" si="64"/>
        <v>1.6532533249045084E-7</v>
      </c>
      <c r="F1376" s="37">
        <f t="shared" si="65"/>
        <v>-15.615350592255387</v>
      </c>
    </row>
    <row r="1377" spans="1:6" x14ac:dyDescent="0.3">
      <c r="A1377" s="53">
        <v>4030</v>
      </c>
      <c r="B1377" s="54">
        <f>273.16+'[1]Measured values'!H2019</f>
        <v>301.33640000000003</v>
      </c>
      <c r="C1377" s="37">
        <f t="shared" si="63"/>
        <v>3.3185502979394457E-3</v>
      </c>
      <c r="D1377" s="55">
        <v>3.3042E-5</v>
      </c>
      <c r="E1377" s="37">
        <f t="shared" si="64"/>
        <v>1.706470342860557E-7</v>
      </c>
      <c r="F1377" s="37">
        <f t="shared" si="65"/>
        <v>-15.583668540672013</v>
      </c>
    </row>
    <row r="1378" spans="1:6" x14ac:dyDescent="0.3">
      <c r="A1378" s="53">
        <v>4032</v>
      </c>
      <c r="B1378" s="54">
        <f>273.16+'[1]Measured values'!H2020</f>
        <v>301.33620000000002</v>
      </c>
      <c r="C1378" s="37">
        <f t="shared" si="63"/>
        <v>3.3185525004961235E-3</v>
      </c>
      <c r="D1378" s="55">
        <v>3.7024999999999999E-5</v>
      </c>
      <c r="E1378" s="37">
        <f t="shared" si="64"/>
        <v>1.8115331268005155E-7</v>
      </c>
      <c r="F1378" s="37">
        <f t="shared" si="65"/>
        <v>-15.523922132827723</v>
      </c>
    </row>
    <row r="1379" spans="1:6" x14ac:dyDescent="0.3">
      <c r="A1379" s="53">
        <v>4034</v>
      </c>
      <c r="B1379" s="54">
        <f>273.16+'[1]Measured values'!H2021</f>
        <v>301.33620000000002</v>
      </c>
      <c r="C1379" s="37">
        <f t="shared" si="63"/>
        <v>3.3185525004961235E-3</v>
      </c>
      <c r="D1379" s="55">
        <v>3.5360800000000002E-5</v>
      </c>
      <c r="E1379" s="37">
        <f t="shared" si="64"/>
        <v>1.7301083211388971E-7</v>
      </c>
      <c r="F1379" s="37">
        <f t="shared" si="65"/>
        <v>-15.569911631033683</v>
      </c>
    </row>
    <row r="1380" spans="1:6" x14ac:dyDescent="0.3">
      <c r="A1380" s="53">
        <v>4036</v>
      </c>
      <c r="B1380" s="54">
        <f>273.16+'[1]Measured values'!H2022</f>
        <v>301.33600000000001</v>
      </c>
      <c r="C1380" s="37">
        <f t="shared" si="63"/>
        <v>3.3185547030557252E-3</v>
      </c>
      <c r="D1380" s="55">
        <v>3.4388399999999998E-5</v>
      </c>
      <c r="E1380" s="37">
        <f t="shared" si="64"/>
        <v>1.598404445724893E-7</v>
      </c>
      <c r="F1380" s="37">
        <f t="shared" si="65"/>
        <v>-15.649089740690618</v>
      </c>
    </row>
    <row r="1381" spans="1:6" x14ac:dyDescent="0.3">
      <c r="A1381" s="53">
        <v>4038</v>
      </c>
      <c r="B1381" s="54">
        <f>273.16+'[1]Measured values'!H2023</f>
        <v>301.33640000000003</v>
      </c>
      <c r="C1381" s="37">
        <f t="shared" si="63"/>
        <v>3.3185502979394457E-3</v>
      </c>
      <c r="D1381" s="55">
        <v>3.4575400000000001E-5</v>
      </c>
      <c r="E1381" s="37">
        <f t="shared" si="64"/>
        <v>1.7856635401168482E-7</v>
      </c>
      <c r="F1381" s="37">
        <f t="shared" si="65"/>
        <v>-15.538305573643729</v>
      </c>
    </row>
    <row r="1382" spans="1:6" x14ac:dyDescent="0.3">
      <c r="A1382" s="53">
        <v>4040</v>
      </c>
      <c r="B1382" s="54">
        <f>273.16+'[1]Measured values'!H2024</f>
        <v>301.33660000000003</v>
      </c>
      <c r="C1382" s="37">
        <f t="shared" si="63"/>
        <v>3.3185480953856913E-3</v>
      </c>
      <c r="D1382" s="55">
        <v>3.38087E-5</v>
      </c>
      <c r="E1382" s="37">
        <f t="shared" si="64"/>
        <v>1.8487772266012874E-7</v>
      </c>
      <c r="F1382" s="37">
        <f t="shared" si="65"/>
        <v>-15.503571188991414</v>
      </c>
    </row>
    <row r="1383" spans="1:6" x14ac:dyDescent="0.3">
      <c r="A1383" s="53">
        <v>4042</v>
      </c>
      <c r="B1383" s="54">
        <f>273.16+'[1]Measured values'!H2025</f>
        <v>301.33660000000003</v>
      </c>
      <c r="C1383" s="37">
        <f t="shared" si="63"/>
        <v>3.3185480953856913E-3</v>
      </c>
      <c r="D1383" s="55">
        <v>3.5716100000000002E-5</v>
      </c>
      <c r="E1383" s="37">
        <f t="shared" si="64"/>
        <v>1.9530804882475292E-7</v>
      </c>
      <c r="F1383" s="37">
        <f t="shared" si="65"/>
        <v>-15.448687787292652</v>
      </c>
    </row>
    <row r="1384" spans="1:6" x14ac:dyDescent="0.3">
      <c r="A1384" s="53">
        <v>4044</v>
      </c>
      <c r="B1384" s="54">
        <f>273.16+'[1]Measured values'!H2026</f>
        <v>301.33680000000004</v>
      </c>
      <c r="C1384" s="37">
        <f t="shared" si="63"/>
        <v>3.3185458928348607E-3</v>
      </c>
      <c r="D1384" s="55">
        <v>3.63519E-5</v>
      </c>
      <c r="E1384" s="37">
        <f t="shared" si="64"/>
        <v>2.1120892885195278E-7</v>
      </c>
      <c r="F1384" s="37">
        <f t="shared" si="65"/>
        <v>-15.370418009246801</v>
      </c>
    </row>
    <row r="1385" spans="1:6" x14ac:dyDescent="0.3">
      <c r="A1385" s="53">
        <v>4046</v>
      </c>
      <c r="B1385" s="54">
        <f>273.16+'[1]Measured values'!H2027</f>
        <v>301.33680000000004</v>
      </c>
      <c r="C1385" s="37">
        <f t="shared" si="63"/>
        <v>3.3185458928348607E-3</v>
      </c>
      <c r="D1385" s="55">
        <v>3.5024200000000003E-5</v>
      </c>
      <c r="E1385" s="37">
        <f t="shared" si="64"/>
        <v>2.0349483151902829E-7</v>
      </c>
      <c r="F1385" s="37">
        <f t="shared" si="65"/>
        <v>-15.407625230327188</v>
      </c>
    </row>
    <row r="1386" spans="1:6" x14ac:dyDescent="0.3">
      <c r="A1386" s="53">
        <v>4048</v>
      </c>
      <c r="B1386" s="54">
        <f>273.16+'[1]Measured values'!H2028</f>
        <v>301.33700000000005</v>
      </c>
      <c r="C1386" s="37">
        <f t="shared" si="63"/>
        <v>3.3185436902869541E-3</v>
      </c>
      <c r="D1386" s="55">
        <v>3.6146200000000003E-5</v>
      </c>
      <c r="E1386" s="37">
        <f t="shared" si="64"/>
        <v>2.2401476249257771E-7</v>
      </c>
      <c r="F1386" s="37">
        <f t="shared" si="65"/>
        <v>-15.311553883278222</v>
      </c>
    </row>
    <row r="1387" spans="1:6" x14ac:dyDescent="0.3">
      <c r="A1387" s="53">
        <v>4050</v>
      </c>
      <c r="B1387" s="54">
        <f>273.16+'[1]Measured values'!H2029</f>
        <v>301.33700000000005</v>
      </c>
      <c r="C1387" s="37">
        <f t="shared" si="63"/>
        <v>3.3185436902869541E-3</v>
      </c>
      <c r="D1387" s="55">
        <v>3.7978700000000003E-5</v>
      </c>
      <c r="E1387" s="37">
        <f t="shared" si="64"/>
        <v>2.3537161472787902E-7</v>
      </c>
      <c r="F1387" s="37">
        <f t="shared" si="65"/>
        <v>-15.262100232535065</v>
      </c>
    </row>
    <row r="1388" spans="1:6" x14ac:dyDescent="0.3">
      <c r="A1388" s="53">
        <v>4052</v>
      </c>
      <c r="B1388" s="54">
        <f>273.16+'[1]Measured values'!H2030</f>
        <v>301.33680000000004</v>
      </c>
      <c r="C1388" s="37">
        <f t="shared" si="63"/>
        <v>3.3185458928348607E-3</v>
      </c>
      <c r="D1388" s="55">
        <v>4.0147900000000002E-5</v>
      </c>
      <c r="E1388" s="37">
        <f t="shared" si="64"/>
        <v>2.3326414725654822E-7</v>
      </c>
      <c r="F1388" s="37">
        <f t="shared" si="65"/>
        <v>-15.271094346297069</v>
      </c>
    </row>
    <row r="1389" spans="1:6" x14ac:dyDescent="0.3">
      <c r="A1389" s="53">
        <v>4054</v>
      </c>
      <c r="B1389" s="54">
        <f>273.16+'[1]Measured values'!H2031</f>
        <v>301.33720000000005</v>
      </c>
      <c r="C1389" s="37">
        <f t="shared" si="63"/>
        <v>3.3185414877419709E-3</v>
      </c>
      <c r="D1389" s="55">
        <v>3.67445E-5</v>
      </c>
      <c r="E1389" s="37">
        <f t="shared" si="64"/>
        <v>2.4398867389878852E-7</v>
      </c>
      <c r="F1389" s="37">
        <f t="shared" si="65"/>
        <v>-15.226144031178167</v>
      </c>
    </row>
    <row r="1390" spans="1:6" x14ac:dyDescent="0.3">
      <c r="A1390" s="53">
        <v>4056</v>
      </c>
      <c r="B1390" s="54">
        <f>273.16+'[1]Measured values'!H2032</f>
        <v>301.3374</v>
      </c>
      <c r="C1390" s="37">
        <f t="shared" si="63"/>
        <v>3.318539285199912E-3</v>
      </c>
      <c r="D1390" s="55">
        <v>3.56039E-5</v>
      </c>
      <c r="E1390" s="37">
        <f t="shared" si="64"/>
        <v>2.5460075645191247E-7</v>
      </c>
      <c r="F1390" s="37">
        <f t="shared" si="65"/>
        <v>-15.183569179688821</v>
      </c>
    </row>
    <row r="1391" spans="1:6" x14ac:dyDescent="0.3">
      <c r="A1391" s="53">
        <v>4058</v>
      </c>
      <c r="B1391" s="54">
        <f>273.16+'[1]Measured values'!H2033</f>
        <v>301.33720000000005</v>
      </c>
      <c r="C1391" s="37">
        <f t="shared" si="63"/>
        <v>3.3185414877419709E-3</v>
      </c>
      <c r="D1391" s="55">
        <v>3.6838000000000002E-5</v>
      </c>
      <c r="E1391" s="37">
        <f t="shared" si="64"/>
        <v>2.4460952711517567E-7</v>
      </c>
      <c r="F1391" s="37">
        <f t="shared" si="65"/>
        <v>-15.223602664676001</v>
      </c>
    </row>
    <row r="1392" spans="1:6" x14ac:dyDescent="0.3">
      <c r="A1392" s="53">
        <v>4060</v>
      </c>
      <c r="B1392" s="54">
        <f>273.16+'[1]Measured values'!H2034</f>
        <v>301.33720000000005</v>
      </c>
      <c r="C1392" s="37">
        <f t="shared" si="63"/>
        <v>3.3185414877419709E-3</v>
      </c>
      <c r="D1392" s="55">
        <v>3.8745399999999997E-5</v>
      </c>
      <c r="E1392" s="37">
        <f t="shared" si="64"/>
        <v>2.5727493272947295E-7</v>
      </c>
      <c r="F1392" s="37">
        <f t="shared" si="65"/>
        <v>-15.173120546697527</v>
      </c>
    </row>
    <row r="1393" spans="1:6" x14ac:dyDescent="0.3">
      <c r="A1393" s="53">
        <v>4062</v>
      </c>
      <c r="B1393" s="54">
        <f>273.16+'[1]Measured values'!H2035</f>
        <v>301.3374</v>
      </c>
      <c r="C1393" s="37">
        <f t="shared" si="63"/>
        <v>3.318539285199912E-3</v>
      </c>
      <c r="D1393" s="55">
        <v>3.9269E-5</v>
      </c>
      <c r="E1393" s="37">
        <f t="shared" si="64"/>
        <v>2.8080960527105598E-7</v>
      </c>
      <c r="F1393" s="37">
        <f t="shared" si="65"/>
        <v>-15.085588958574039</v>
      </c>
    </row>
    <row r="1394" spans="1:6" x14ac:dyDescent="0.3">
      <c r="A1394" s="53">
        <v>4064</v>
      </c>
      <c r="B1394" s="54">
        <f>273.16+'[1]Measured values'!H2036</f>
        <v>301.3374</v>
      </c>
      <c r="C1394" s="37">
        <f t="shared" si="63"/>
        <v>3.318539285199912E-3</v>
      </c>
      <c r="D1394" s="55">
        <v>4.0428300000000001E-5</v>
      </c>
      <c r="E1394" s="37">
        <f t="shared" si="64"/>
        <v>2.8909967059970545E-7</v>
      </c>
      <c r="F1394" s="37">
        <f t="shared" si="65"/>
        <v>-15.056494327323911</v>
      </c>
    </row>
    <row r="1395" spans="1:6" x14ac:dyDescent="0.3">
      <c r="A1395" s="53">
        <v>4066</v>
      </c>
      <c r="B1395" s="54">
        <f>273.16+'[1]Measured values'!H2037</f>
        <v>301.3374</v>
      </c>
      <c r="C1395" s="37">
        <f t="shared" si="63"/>
        <v>3.318539285199912E-3</v>
      </c>
      <c r="D1395" s="55">
        <v>4.2373100000000003E-5</v>
      </c>
      <c r="E1395" s="37">
        <f t="shared" si="64"/>
        <v>3.0300678614456655E-7</v>
      </c>
      <c r="F1395" s="37">
        <f t="shared" si="65"/>
        <v>-15.00951063517112</v>
      </c>
    </row>
    <row r="1396" spans="1:6" x14ac:dyDescent="0.3">
      <c r="A1396" s="53">
        <v>4068</v>
      </c>
      <c r="B1396" s="54">
        <f>273.16+'[1]Measured values'!H2038</f>
        <v>301.3374</v>
      </c>
      <c r="C1396" s="37">
        <f t="shared" si="63"/>
        <v>3.318539285199912E-3</v>
      </c>
      <c r="D1396" s="55">
        <v>4.1026699999999998E-5</v>
      </c>
      <c r="E1396" s="37">
        <f t="shared" si="64"/>
        <v>2.9337878307504736E-7</v>
      </c>
      <c r="F1396" s="37">
        <f t="shared" si="65"/>
        <v>-15.04180128784329</v>
      </c>
    </row>
    <row r="1397" spans="1:6" x14ac:dyDescent="0.3">
      <c r="A1397" s="53">
        <v>4070</v>
      </c>
      <c r="B1397" s="54">
        <f>273.16+'[1]Measured values'!H2039</f>
        <v>301.3374</v>
      </c>
      <c r="C1397" s="37">
        <f t="shared" si="63"/>
        <v>3.318539285199912E-3</v>
      </c>
      <c r="D1397" s="55">
        <v>3.7960000000000002E-5</v>
      </c>
      <c r="E1397" s="37">
        <f t="shared" si="64"/>
        <v>2.7144904673124571E-7</v>
      </c>
      <c r="F1397" s="37">
        <f t="shared" si="65"/>
        <v>-15.119491388366651</v>
      </c>
    </row>
    <row r="1398" spans="1:6" x14ac:dyDescent="0.3">
      <c r="A1398" s="53">
        <v>4072</v>
      </c>
      <c r="B1398" s="54">
        <f>273.16+'[1]Measured values'!H2040</f>
        <v>301.33760000000001</v>
      </c>
      <c r="C1398" s="37">
        <f t="shared" si="63"/>
        <v>3.3185370826607765E-3</v>
      </c>
      <c r="D1398" s="55">
        <v>3.12282E-5</v>
      </c>
      <c r="E1398" s="37">
        <f t="shared" si="64"/>
        <v>2.4191972754940113E-7</v>
      </c>
      <c r="F1398" s="37">
        <f t="shared" si="65"/>
        <v>-15.234659870157095</v>
      </c>
    </row>
    <row r="1399" spans="1:6" x14ac:dyDescent="0.3">
      <c r="A1399" s="53">
        <v>4074</v>
      </c>
      <c r="B1399" s="54">
        <f>273.16+'[1]Measured values'!H2041</f>
        <v>301.33780000000002</v>
      </c>
      <c r="C1399" s="37">
        <f t="shared" si="63"/>
        <v>3.3185348801245645E-3</v>
      </c>
      <c r="D1399" s="55">
        <v>2.9246100000000001E-5</v>
      </c>
      <c r="E1399" s="37">
        <f t="shared" si="64"/>
        <v>2.4716158030321981E-7</v>
      </c>
      <c r="F1399" s="37">
        <f t="shared" si="65"/>
        <v>-15.213223542927093</v>
      </c>
    </row>
    <row r="1400" spans="1:6" x14ac:dyDescent="0.3">
      <c r="A1400" s="53">
        <v>4076</v>
      </c>
      <c r="B1400" s="54">
        <f>273.16+'[1]Measured values'!H2042</f>
        <v>301.33800000000002</v>
      </c>
      <c r="C1400" s="37">
        <f t="shared" si="63"/>
        <v>3.318532677591276E-3</v>
      </c>
      <c r="D1400" s="55">
        <v>3.0050099999999999E-5</v>
      </c>
      <c r="E1400" s="37">
        <f t="shared" si="64"/>
        <v>2.7935195734488866E-7</v>
      </c>
      <c r="F1400" s="37">
        <f t="shared" si="65"/>
        <v>-15.090793354282594</v>
      </c>
    </row>
    <row r="1401" spans="1:6" x14ac:dyDescent="0.3">
      <c r="A1401" s="53">
        <v>4078</v>
      </c>
      <c r="B1401" s="54">
        <f>273.16+'[1]Measured values'!H2043</f>
        <v>301.33820000000003</v>
      </c>
      <c r="C1401" s="37">
        <f t="shared" si="63"/>
        <v>3.3185304750609113E-3</v>
      </c>
      <c r="D1401" s="55">
        <v>3.1433899999999997E-5</v>
      </c>
      <c r="E1401" s="37">
        <f t="shared" si="64"/>
        <v>3.2468458048116221E-7</v>
      </c>
      <c r="F1401" s="37">
        <f t="shared" si="65"/>
        <v>-14.94041164747412</v>
      </c>
    </row>
    <row r="1402" spans="1:6" x14ac:dyDescent="0.3">
      <c r="A1402" s="53">
        <v>4080</v>
      </c>
      <c r="B1402" s="54">
        <f>273.16+'[1]Measured values'!H2044</f>
        <v>301.33800000000002</v>
      </c>
      <c r="C1402" s="37">
        <f t="shared" si="63"/>
        <v>3.318532677591276E-3</v>
      </c>
      <c r="D1402" s="55">
        <v>3.5117699999999998E-5</v>
      </c>
      <c r="E1402" s="37">
        <f t="shared" si="64"/>
        <v>3.264614171816598E-7</v>
      </c>
      <c r="F1402" s="37">
        <f t="shared" si="65"/>
        <v>-14.934954066172358</v>
      </c>
    </row>
    <row r="1403" spans="1:6" x14ac:dyDescent="0.3">
      <c r="A1403" s="53">
        <v>4082</v>
      </c>
      <c r="B1403" s="54">
        <f>273.16+'[1]Measured values'!H2045</f>
        <v>301.33800000000002</v>
      </c>
      <c r="C1403" s="37">
        <f t="shared" si="63"/>
        <v>3.318532677591276E-3</v>
      </c>
      <c r="D1403" s="55">
        <v>3.5098999999999997E-5</v>
      </c>
      <c r="E1403" s="37">
        <f t="shared" si="64"/>
        <v>3.2628757810617092E-7</v>
      </c>
      <c r="F1403" s="37">
        <f t="shared" si="65"/>
        <v>-14.935486703007815</v>
      </c>
    </row>
    <row r="1404" spans="1:6" x14ac:dyDescent="0.3">
      <c r="A1404" s="53">
        <v>4084</v>
      </c>
      <c r="B1404" s="54">
        <f>273.16+'[1]Measured values'!H2046</f>
        <v>301.33840000000004</v>
      </c>
      <c r="C1404" s="37">
        <f t="shared" si="63"/>
        <v>3.3185282725334705E-3</v>
      </c>
      <c r="D1404" s="55">
        <v>3.5772200000000003E-5</v>
      </c>
      <c r="E1404" s="37">
        <f t="shared" si="64"/>
        <v>4.156824401456878E-7</v>
      </c>
      <c r="F1404" s="37">
        <f t="shared" si="65"/>
        <v>-14.693344233231002</v>
      </c>
    </row>
    <row r="1405" spans="1:6" x14ac:dyDescent="0.3">
      <c r="A1405" s="53">
        <v>4086</v>
      </c>
      <c r="B1405" s="54">
        <f>273.16+'[1]Measured values'!H2047</f>
        <v>301.33800000000002</v>
      </c>
      <c r="C1405" s="37">
        <f t="shared" si="63"/>
        <v>3.318532677591276E-3</v>
      </c>
      <c r="D1405" s="55">
        <v>3.9269E-5</v>
      </c>
      <c r="E1405" s="37">
        <f t="shared" si="64"/>
        <v>3.6505276231947422E-7</v>
      </c>
      <c r="F1405" s="37">
        <f t="shared" si="65"/>
        <v>-14.823223939510957</v>
      </c>
    </row>
    <row r="1406" spans="1:6" x14ac:dyDescent="0.3">
      <c r="A1406" s="53">
        <v>4088</v>
      </c>
      <c r="B1406" s="54">
        <f>273.16+'[1]Measured values'!H2048</f>
        <v>301.33820000000003</v>
      </c>
      <c r="C1406" s="37">
        <f t="shared" si="63"/>
        <v>3.3185304750609113E-3</v>
      </c>
      <c r="D1406" s="55">
        <v>3.48746E-5</v>
      </c>
      <c r="E1406" s="37">
        <f t="shared" si="64"/>
        <v>3.6022398971964469E-7</v>
      </c>
      <c r="F1406" s="37">
        <f t="shared" si="65"/>
        <v>-14.836539805312803</v>
      </c>
    </row>
    <row r="1407" spans="1:6" x14ac:dyDescent="0.3">
      <c r="A1407" s="53">
        <v>4090</v>
      </c>
      <c r="B1407" s="54">
        <f>273.16+'[1]Measured values'!H2049</f>
        <v>301.33880000000005</v>
      </c>
      <c r="C1407" s="37">
        <f t="shared" si="63"/>
        <v>3.3185238674873592E-3</v>
      </c>
      <c r="D1407" s="55">
        <v>3.52673E-5</v>
      </c>
      <c r="E1407" s="37">
        <f t="shared" si="64"/>
        <v>5.4642076608400303E-7</v>
      </c>
      <c r="F1407" s="37">
        <f t="shared" si="65"/>
        <v>-14.419876524133823</v>
      </c>
    </row>
    <row r="1408" spans="1:6" x14ac:dyDescent="0.3">
      <c r="A1408" s="53">
        <v>4092</v>
      </c>
      <c r="B1408" s="54">
        <f>273.16+'[1]Measured values'!H2050</f>
        <v>301.33820000000003</v>
      </c>
      <c r="C1408" s="37">
        <f t="shared" si="63"/>
        <v>3.3185304750609113E-3</v>
      </c>
      <c r="D1408" s="55">
        <v>4.2840599999999998E-5</v>
      </c>
      <c r="E1408" s="37">
        <f t="shared" si="64"/>
        <v>4.4250577365714328E-7</v>
      </c>
      <c r="F1408" s="37">
        <f t="shared" si="65"/>
        <v>-14.630812324770796</v>
      </c>
    </row>
    <row r="1409" spans="1:6" x14ac:dyDescent="0.3">
      <c r="A1409" s="53">
        <v>4094</v>
      </c>
      <c r="B1409" s="54">
        <f>273.16+'[1]Measured values'!H2051</f>
        <v>301.33840000000004</v>
      </c>
      <c r="C1409" s="37">
        <f t="shared" si="63"/>
        <v>3.3185282725334705E-3</v>
      </c>
      <c r="D1409" s="55">
        <v>4.03909E-5</v>
      </c>
      <c r="E1409" s="37">
        <f t="shared" si="64"/>
        <v>4.6935295765092606E-7</v>
      </c>
      <c r="F1409" s="37">
        <f t="shared" si="65"/>
        <v>-14.57191077659399</v>
      </c>
    </row>
    <row r="1410" spans="1:6" x14ac:dyDescent="0.3">
      <c r="A1410" s="53">
        <v>4096</v>
      </c>
      <c r="B1410" s="54">
        <f>273.16+'[1]Measured values'!H2052</f>
        <v>301.33840000000004</v>
      </c>
      <c r="C1410" s="37">
        <f t="shared" si="63"/>
        <v>3.3185282725334705E-3</v>
      </c>
      <c r="D1410" s="55">
        <v>3.8520999999999999E-5</v>
      </c>
      <c r="E1410" s="37">
        <f t="shared" si="64"/>
        <v>4.4762422430971638E-7</v>
      </c>
      <c r="F1410" s="37">
        <f t="shared" si="65"/>
        <v>-14.619311741531373</v>
      </c>
    </row>
    <row r="1411" spans="1:6" x14ac:dyDescent="0.3">
      <c r="A1411" s="53">
        <v>4098</v>
      </c>
      <c r="B1411" s="54">
        <f>273.16+'[1]Measured values'!H2053</f>
        <v>301.33860000000004</v>
      </c>
      <c r="C1411" s="37">
        <f t="shared" si="63"/>
        <v>3.3185260700089531E-3</v>
      </c>
      <c r="D1411" s="55">
        <v>3.7548600000000002E-5</v>
      </c>
      <c r="E1411" s="37">
        <f t="shared" si="64"/>
        <v>4.9865690110795088E-7</v>
      </c>
      <c r="F1411" s="37">
        <f t="shared" si="65"/>
        <v>-14.511347550611525</v>
      </c>
    </row>
    <row r="1412" spans="1:6" x14ac:dyDescent="0.3">
      <c r="A1412" s="53">
        <v>4100</v>
      </c>
      <c r="B1412" s="54">
        <f>273.16+'[1]Measured values'!H2054</f>
        <v>301.33860000000004</v>
      </c>
      <c r="C1412" s="37">
        <f t="shared" si="63"/>
        <v>3.3185260700089531E-3</v>
      </c>
      <c r="D1412" s="55">
        <v>3.71185E-5</v>
      </c>
      <c r="E1412" s="37">
        <f t="shared" si="64"/>
        <v>4.9294504146028013E-7</v>
      </c>
      <c r="F1412" s="37">
        <f t="shared" si="65"/>
        <v>-14.522868146886024</v>
      </c>
    </row>
    <row r="1413" spans="1:6" x14ac:dyDescent="0.3">
      <c r="A1413" s="53">
        <v>4102</v>
      </c>
      <c r="B1413" s="54">
        <f>273.16+'[1]Measured values'!H2055</f>
        <v>301.33860000000004</v>
      </c>
      <c r="C1413" s="37">
        <f t="shared" si="63"/>
        <v>3.3185260700089531E-3</v>
      </c>
      <c r="D1413" s="55">
        <v>3.5472999999999997E-5</v>
      </c>
      <c r="E1413" s="37">
        <f t="shared" si="64"/>
        <v>4.7109229779545286E-7</v>
      </c>
      <c r="F1413" s="37">
        <f t="shared" si="65"/>
        <v>-14.568211800778753</v>
      </c>
    </row>
    <row r="1414" spans="1:6" x14ac:dyDescent="0.3">
      <c r="A1414" s="53">
        <v>4104</v>
      </c>
      <c r="B1414" s="54">
        <f>273.16+'[1]Measured values'!H2056</f>
        <v>301.339</v>
      </c>
      <c r="C1414" s="37">
        <f t="shared" si="63"/>
        <v>3.31852166496869E-3</v>
      </c>
      <c r="D1414" s="55">
        <v>3.2181899999999998E-5</v>
      </c>
      <c r="E1414" s="37">
        <f t="shared" si="64"/>
        <v>5.9833997638583506E-7</v>
      </c>
      <c r="F1414" s="37">
        <f t="shared" si="65"/>
        <v>-14.329106722159064</v>
      </c>
    </row>
    <row r="1415" spans="1:6" x14ac:dyDescent="0.3">
      <c r="A1415" s="53">
        <v>4106</v>
      </c>
      <c r="B1415" s="54">
        <f>273.16+'[1]Measured values'!H2057</f>
        <v>301.33880000000005</v>
      </c>
      <c r="C1415" s="37">
        <f t="shared" si="63"/>
        <v>3.3185238674873592E-3</v>
      </c>
      <c r="D1415" s="55">
        <v>3.1415199999999997E-5</v>
      </c>
      <c r="E1415" s="37">
        <f t="shared" si="64"/>
        <v>4.867375061510852E-7</v>
      </c>
      <c r="F1415" s="37">
        <f t="shared" si="65"/>
        <v>-14.535540860920632</v>
      </c>
    </row>
    <row r="1416" spans="1:6" x14ac:dyDescent="0.3">
      <c r="A1416" s="53">
        <v>4108</v>
      </c>
      <c r="B1416" s="54">
        <f>273.16+'[1]Measured values'!H2058</f>
        <v>301.339</v>
      </c>
      <c r="C1416" s="37">
        <f t="shared" si="63"/>
        <v>3.31852166496869E-3</v>
      </c>
      <c r="D1416" s="55">
        <v>2.9040400000000001E-5</v>
      </c>
      <c r="E1416" s="37">
        <f t="shared" si="64"/>
        <v>5.3993183280773376E-7</v>
      </c>
      <c r="F1416" s="37">
        <f t="shared" si="65"/>
        <v>-14.431822940897701</v>
      </c>
    </row>
    <row r="1417" spans="1:6" x14ac:dyDescent="0.3">
      <c r="A1417" s="53">
        <v>4110</v>
      </c>
      <c r="B1417" s="54">
        <f>273.16+'[1]Measured values'!H2059</f>
        <v>301.339</v>
      </c>
      <c r="C1417" s="37">
        <f t="shared" ref="C1417:C1480" si="66">1/B1417</f>
        <v>3.31852166496869E-3</v>
      </c>
      <c r="D1417" s="55">
        <v>2.9283499999999998E-5</v>
      </c>
      <c r="E1417" s="37">
        <f t="shared" ref="E1417:E1480" si="67">(D1417*($B$3-$B$4))/(($B$2*($B$3-B1417)*($B$3-$B$4))+($B$1*($B$3-B1417)*($B$4-B1417)))</f>
        <v>5.4445165445466547E-7</v>
      </c>
      <c r="F1417" s="37">
        <f t="shared" ref="F1417:F1480" si="68">LN(E1417)</f>
        <v>-14.423486687395682</v>
      </c>
    </row>
    <row r="1418" spans="1:6" x14ac:dyDescent="0.3">
      <c r="A1418" s="53">
        <v>4112</v>
      </c>
      <c r="B1418" s="54">
        <f>273.16+'[1]Measured values'!H2060</f>
        <v>301.33920000000001</v>
      </c>
      <c r="C1418" s="37">
        <f t="shared" si="66"/>
        <v>3.3185194624529434E-3</v>
      </c>
      <c r="D1418" s="55">
        <v>3.0255799999999999E-5</v>
      </c>
      <c r="E1418" s="37">
        <f t="shared" si="67"/>
        <v>7.0316152911453896E-7</v>
      </c>
      <c r="F1418" s="37">
        <f t="shared" si="68"/>
        <v>-14.167679200384656</v>
      </c>
    </row>
    <row r="1419" spans="1:6" x14ac:dyDescent="0.3">
      <c r="A1419" s="53">
        <v>4114</v>
      </c>
      <c r="B1419" s="54">
        <f>273.16+'[1]Measured values'!H2061</f>
        <v>301.33920000000001</v>
      </c>
      <c r="C1419" s="37">
        <f t="shared" si="66"/>
        <v>3.3185194624529434E-3</v>
      </c>
      <c r="D1419" s="55">
        <v>3.4332300000000003E-5</v>
      </c>
      <c r="E1419" s="37">
        <f t="shared" si="67"/>
        <v>7.9790164418125092E-7</v>
      </c>
      <c r="F1419" s="37">
        <f t="shared" si="68"/>
        <v>-14.041280499998567</v>
      </c>
    </row>
    <row r="1420" spans="1:6" x14ac:dyDescent="0.3">
      <c r="A1420" s="53">
        <v>4116</v>
      </c>
      <c r="B1420" s="54">
        <f>273.16+'[1]Measured values'!H2062</f>
        <v>301.33960000000002</v>
      </c>
      <c r="C1420" s="37">
        <f t="shared" si="66"/>
        <v>3.3185150574302213E-3</v>
      </c>
      <c r="D1420" s="55">
        <v>3.4781099999999998E-5</v>
      </c>
      <c r="E1420" s="37">
        <f t="shared" si="67"/>
        <v>1.61666482218303E-6</v>
      </c>
      <c r="F1420" s="37">
        <f t="shared" si="68"/>
        <v>-13.335145282601356</v>
      </c>
    </row>
    <row r="1421" spans="1:6" x14ac:dyDescent="0.3">
      <c r="A1421" s="53">
        <v>4118</v>
      </c>
      <c r="B1421" s="54">
        <f>273.16+'[1]Measured values'!H2063</f>
        <v>301.33940000000001</v>
      </c>
      <c r="C1421" s="37">
        <f t="shared" si="66"/>
        <v>3.3185172599401206E-3</v>
      </c>
      <c r="D1421" s="55">
        <v>3.7754299999999999E-5</v>
      </c>
      <c r="E1421" s="37">
        <f t="shared" si="67"/>
        <v>1.1699080505165982E-6</v>
      </c>
      <c r="F1421" s="37">
        <f t="shared" si="68"/>
        <v>-13.658585401544963</v>
      </c>
    </row>
    <row r="1422" spans="1:6" x14ac:dyDescent="0.3">
      <c r="A1422" s="53">
        <v>4120</v>
      </c>
      <c r="B1422" s="54">
        <f>273.16+'[1]Measured values'!H2064</f>
        <v>301.33940000000001</v>
      </c>
      <c r="C1422" s="37">
        <f t="shared" si="66"/>
        <v>3.3185172599401206E-3</v>
      </c>
      <c r="D1422" s="55">
        <v>4.1307200000000003E-5</v>
      </c>
      <c r="E1422" s="37">
        <f t="shared" si="67"/>
        <v>1.2800032267662024E-6</v>
      </c>
      <c r="F1422" s="37">
        <f t="shared" si="68"/>
        <v>-13.56864795912483</v>
      </c>
    </row>
    <row r="1423" spans="1:6" x14ac:dyDescent="0.3">
      <c r="A1423" s="53">
        <v>4122</v>
      </c>
      <c r="B1423" s="54">
        <f>273.16+'[1]Measured values'!H2065</f>
        <v>301.33960000000002</v>
      </c>
      <c r="C1423" s="37">
        <f t="shared" si="66"/>
        <v>3.3185150574302213E-3</v>
      </c>
      <c r="D1423" s="55">
        <v>3.9138099999999997E-5</v>
      </c>
      <c r="E1423" s="37">
        <f t="shared" si="67"/>
        <v>1.8191831045332564E-6</v>
      </c>
      <c r="F1423" s="37">
        <f t="shared" si="68"/>
        <v>-13.217123001299084</v>
      </c>
    </row>
    <row r="1424" spans="1:6" x14ac:dyDescent="0.3">
      <c r="A1424" s="53">
        <v>4124</v>
      </c>
      <c r="B1424" s="54">
        <f>273.16+'[1]Measured values'!H2066</f>
        <v>301.33940000000001</v>
      </c>
      <c r="C1424" s="37">
        <f t="shared" si="66"/>
        <v>3.3185172599401206E-3</v>
      </c>
      <c r="D1424" s="55">
        <v>3.9325100000000001E-5</v>
      </c>
      <c r="E1424" s="37">
        <f t="shared" si="67"/>
        <v>1.21858307735464E-6</v>
      </c>
      <c r="F1424" s="37">
        <f t="shared" si="68"/>
        <v>-13.617821786185081</v>
      </c>
    </row>
    <row r="1425" spans="1:6" x14ac:dyDescent="0.3">
      <c r="A1425" s="53">
        <v>4126</v>
      </c>
      <c r="B1425" s="54">
        <f>273.16+'[1]Measured values'!H2067</f>
        <v>301.33960000000002</v>
      </c>
      <c r="C1425" s="37">
        <f t="shared" si="66"/>
        <v>3.3185150574302213E-3</v>
      </c>
      <c r="D1425" s="55">
        <v>4.2354400000000002E-5</v>
      </c>
      <c r="E1425" s="37">
        <f t="shared" si="67"/>
        <v>1.9686803621699411E-6</v>
      </c>
      <c r="F1425" s="37">
        <f t="shared" si="68"/>
        <v>-13.138147106594278</v>
      </c>
    </row>
    <row r="1426" spans="1:6" x14ac:dyDescent="0.3">
      <c r="A1426" s="53">
        <v>4128</v>
      </c>
      <c r="B1426" s="54">
        <f>273.16+'[1]Measured values'!H2068</f>
        <v>301.33980000000003</v>
      </c>
      <c r="C1426" s="37">
        <f t="shared" si="66"/>
        <v>3.3185128549232459E-3</v>
      </c>
      <c r="D1426" s="55">
        <v>4.0222699999999997E-5</v>
      </c>
      <c r="E1426" s="37">
        <f t="shared" si="67"/>
        <v>3.7391940162554016E-6</v>
      </c>
      <c r="F1426" s="37">
        <f t="shared" si="68"/>
        <v>-12.496640473437113</v>
      </c>
    </row>
    <row r="1427" spans="1:6" x14ac:dyDescent="0.3">
      <c r="A1427" s="53">
        <v>4130</v>
      </c>
      <c r="B1427" s="54">
        <f>273.16+'[1]Measured values'!H2069</f>
        <v>301.33980000000003</v>
      </c>
      <c r="C1427" s="37">
        <f t="shared" si="66"/>
        <v>3.3185128549232459E-3</v>
      </c>
      <c r="D1427" s="55">
        <v>4.03909E-5</v>
      </c>
      <c r="E1427" s="37">
        <f t="shared" si="67"/>
        <v>3.7548302722385691E-6</v>
      </c>
      <c r="F1427" s="37">
        <f t="shared" si="68"/>
        <v>-12.492467474238838</v>
      </c>
    </row>
    <row r="1428" spans="1:6" x14ac:dyDescent="0.3">
      <c r="A1428" s="53">
        <v>4132</v>
      </c>
      <c r="B1428" s="54">
        <f>273.16+'[1]Measured values'!H2070</f>
        <v>301.33980000000003</v>
      </c>
      <c r="C1428" s="37">
        <f t="shared" si="66"/>
        <v>3.3185128549232459E-3</v>
      </c>
      <c r="D1428" s="55">
        <v>3.9044600000000002E-5</v>
      </c>
      <c r="E1428" s="37">
        <f t="shared" si="67"/>
        <v>3.6296751507752003E-6</v>
      </c>
      <c r="F1428" s="37">
        <f t="shared" si="68"/>
        <v>-12.52636740383657</v>
      </c>
    </row>
    <row r="1429" spans="1:6" x14ac:dyDescent="0.3">
      <c r="A1429" s="53">
        <v>4134</v>
      </c>
      <c r="B1429" s="54">
        <f>273.16+'[1]Measured values'!H2071</f>
        <v>301.33980000000003</v>
      </c>
      <c r="C1429" s="37">
        <f t="shared" si="66"/>
        <v>3.3185128549232459E-3</v>
      </c>
      <c r="D1429" s="55">
        <v>3.8072199999999998E-5</v>
      </c>
      <c r="E1429" s="37">
        <f t="shared" si="67"/>
        <v>3.5392786268867803E-6</v>
      </c>
      <c r="F1429" s="37">
        <f t="shared" si="68"/>
        <v>-12.551587629299689</v>
      </c>
    </row>
    <row r="1430" spans="1:6" x14ac:dyDescent="0.3">
      <c r="A1430" s="53">
        <v>4136</v>
      </c>
      <c r="B1430" s="54">
        <f>273.16+'[1]Measured values'!H2072</f>
        <v>301.34020000000004</v>
      </c>
      <c r="C1430" s="37">
        <f t="shared" si="66"/>
        <v>3.3185084499180654E-3</v>
      </c>
      <c r="D1430" s="55">
        <v>3.5529099999999998E-5</v>
      </c>
      <c r="E1430" s="37">
        <f t="shared" si="67"/>
        <v>-3.3028679067960369E-6</v>
      </c>
      <c r="F1430" s="37" t="e">
        <f t="shared" si="68"/>
        <v>#NUM!</v>
      </c>
    </row>
    <row r="1431" spans="1:6" x14ac:dyDescent="0.3">
      <c r="A1431" s="53">
        <v>4138</v>
      </c>
      <c r="B1431" s="54">
        <f>273.16+'[1]Measured values'!H2073</f>
        <v>301.33980000000003</v>
      </c>
      <c r="C1431" s="37">
        <f t="shared" si="66"/>
        <v>3.3185128549232459E-3</v>
      </c>
      <c r="D1431" s="55">
        <v>3.5510399999999998E-5</v>
      </c>
      <c r="E1431" s="37">
        <f t="shared" si="67"/>
        <v>3.3011278505628861E-6</v>
      </c>
      <c r="F1431" s="37">
        <f t="shared" si="68"/>
        <v>-12.621246374985049</v>
      </c>
    </row>
    <row r="1432" spans="1:6" x14ac:dyDescent="0.3">
      <c r="A1432" s="53">
        <v>4140</v>
      </c>
      <c r="B1432" s="54">
        <f>273.16+'[1]Measured values'!H2074</f>
        <v>301.34040000000005</v>
      </c>
      <c r="C1432" s="37">
        <f t="shared" si="66"/>
        <v>3.3185062474198608E-3</v>
      </c>
      <c r="D1432" s="55">
        <v>3.3883500000000002E-5</v>
      </c>
      <c r="E1432" s="37">
        <f t="shared" si="67"/>
        <v>-1.5749449446987214E-6</v>
      </c>
      <c r="F1432" s="37" t="e">
        <f t="shared" si="68"/>
        <v>#NUM!</v>
      </c>
    </row>
    <row r="1433" spans="1:6" x14ac:dyDescent="0.3">
      <c r="A1433" s="53">
        <v>4142</v>
      </c>
      <c r="B1433" s="54">
        <f>273.16+'[1]Measured values'!H2075</f>
        <v>301.34040000000005</v>
      </c>
      <c r="C1433" s="37">
        <f t="shared" si="66"/>
        <v>3.3185062474198608E-3</v>
      </c>
      <c r="D1433" s="55">
        <v>3.5173799999999999E-5</v>
      </c>
      <c r="E1433" s="37">
        <f t="shared" si="67"/>
        <v>-1.6349196067656494E-6</v>
      </c>
      <c r="F1433" s="37" t="e">
        <f t="shared" si="68"/>
        <v>#NUM!</v>
      </c>
    </row>
    <row r="1434" spans="1:6" x14ac:dyDescent="0.3">
      <c r="A1434" s="53">
        <v>4144</v>
      </c>
      <c r="B1434" s="54">
        <f>273.16+'[1]Measured values'!H2076</f>
        <v>301.34059999999999</v>
      </c>
      <c r="C1434" s="37">
        <f t="shared" si="66"/>
        <v>3.3185040449245804E-3</v>
      </c>
      <c r="D1434" s="55">
        <v>3.67071E-5</v>
      </c>
      <c r="E1434" s="37">
        <f t="shared" si="67"/>
        <v>-1.1374597493653076E-6</v>
      </c>
      <c r="F1434" s="37" t="e">
        <f t="shared" si="68"/>
        <v>#NUM!</v>
      </c>
    </row>
    <row r="1435" spans="1:6" x14ac:dyDescent="0.3">
      <c r="A1435" s="53">
        <v>4146</v>
      </c>
      <c r="B1435" s="54">
        <f>273.16+'[1]Measured values'!H2077</f>
        <v>301.34040000000005</v>
      </c>
      <c r="C1435" s="37">
        <f t="shared" si="66"/>
        <v>3.3185062474198608E-3</v>
      </c>
      <c r="D1435" s="55">
        <v>3.8446199999999998E-5</v>
      </c>
      <c r="E1435" s="37">
        <f t="shared" si="67"/>
        <v>-1.7870246088177425E-6</v>
      </c>
      <c r="F1435" s="37" t="e">
        <f t="shared" si="68"/>
        <v>#NUM!</v>
      </c>
    </row>
    <row r="1436" spans="1:6" x14ac:dyDescent="0.3">
      <c r="A1436" s="53">
        <v>4148</v>
      </c>
      <c r="B1436" s="54">
        <f>273.16+'[1]Measured values'!H2078</f>
        <v>301.34059999999999</v>
      </c>
      <c r="C1436" s="37">
        <f t="shared" si="66"/>
        <v>3.3185040449245804E-3</v>
      </c>
      <c r="D1436" s="55">
        <v>3.8427499999999998E-5</v>
      </c>
      <c r="E1436" s="37">
        <f t="shared" si="67"/>
        <v>-1.1907705735058165E-6</v>
      </c>
      <c r="F1436" s="37" t="e">
        <f t="shared" si="68"/>
        <v>#NUM!</v>
      </c>
    </row>
    <row r="1437" spans="1:6" x14ac:dyDescent="0.3">
      <c r="A1437" s="53">
        <v>4150</v>
      </c>
      <c r="B1437" s="54">
        <f>273.16+'[1]Measured values'!H2079</f>
        <v>301.34059999999999</v>
      </c>
      <c r="C1437" s="37">
        <f t="shared" si="66"/>
        <v>3.3185040449245804E-3</v>
      </c>
      <c r="D1437" s="55">
        <v>3.8894999999999999E-5</v>
      </c>
      <c r="E1437" s="37">
        <f t="shared" si="67"/>
        <v>-1.2052572105005202E-6</v>
      </c>
      <c r="F1437" s="37" t="e">
        <f t="shared" si="68"/>
        <v>#NUM!</v>
      </c>
    </row>
    <row r="1438" spans="1:6" x14ac:dyDescent="0.3">
      <c r="A1438" s="53">
        <v>4152</v>
      </c>
      <c r="B1438" s="54">
        <f>273.16+'[1]Measured values'!H2080</f>
        <v>301.34059999999999</v>
      </c>
      <c r="C1438" s="37">
        <f t="shared" si="66"/>
        <v>3.3185040449245804E-3</v>
      </c>
      <c r="D1438" s="55">
        <v>4.2186099999999999E-5</v>
      </c>
      <c r="E1438" s="37">
        <f t="shared" si="67"/>
        <v>-1.3072400361973514E-6</v>
      </c>
      <c r="F1438" s="37" t="e">
        <f t="shared" si="68"/>
        <v>#NUM!</v>
      </c>
    </row>
    <row r="1439" spans="1:6" x14ac:dyDescent="0.3">
      <c r="A1439" s="53">
        <v>4154</v>
      </c>
      <c r="B1439" s="54">
        <f>273.16+'[1]Measured values'!H2081</f>
        <v>301.3408</v>
      </c>
      <c r="C1439" s="37">
        <f t="shared" si="66"/>
        <v>3.3185018424322231E-3</v>
      </c>
      <c r="D1439" s="55">
        <v>4.1812099999999999E-5</v>
      </c>
      <c r="E1439" s="37">
        <f t="shared" si="67"/>
        <v>-9.7173828935008637E-7</v>
      </c>
      <c r="F1439" s="37" t="e">
        <f t="shared" si="68"/>
        <v>#NUM!</v>
      </c>
    </row>
    <row r="1440" spans="1:6" x14ac:dyDescent="0.3">
      <c r="A1440" s="53">
        <v>4156</v>
      </c>
      <c r="B1440" s="54">
        <f>273.16+'[1]Measured values'!H2082</f>
        <v>301.34059999999999</v>
      </c>
      <c r="C1440" s="37">
        <f t="shared" si="66"/>
        <v>3.3185040449245804E-3</v>
      </c>
      <c r="D1440" s="55">
        <v>4.22235E-5</v>
      </c>
      <c r="E1440" s="37">
        <f t="shared" si="67"/>
        <v>-1.3083989671569279E-6</v>
      </c>
      <c r="F1440" s="37" t="e">
        <f t="shared" si="68"/>
        <v>#NUM!</v>
      </c>
    </row>
    <row r="1441" spans="1:6" x14ac:dyDescent="0.3">
      <c r="A1441" s="53">
        <v>4158</v>
      </c>
      <c r="B1441" s="54">
        <f>273.16+'[1]Measured values'!H2083</f>
        <v>301.3408</v>
      </c>
      <c r="C1441" s="37">
        <f t="shared" si="66"/>
        <v>3.3185018424322231E-3</v>
      </c>
      <c r="D1441" s="55">
        <v>4.0914500000000003E-5</v>
      </c>
      <c r="E1441" s="37">
        <f t="shared" si="67"/>
        <v>-9.5087752683108742E-7</v>
      </c>
      <c r="F1441" s="37" t="e">
        <f t="shared" si="68"/>
        <v>#NUM!</v>
      </c>
    </row>
    <row r="1442" spans="1:6" x14ac:dyDescent="0.3">
      <c r="A1442" s="53">
        <v>4160</v>
      </c>
      <c r="B1442" s="54">
        <f>273.16+'[1]Measured values'!H2084</f>
        <v>301.34120000000001</v>
      </c>
      <c r="C1442" s="37">
        <f t="shared" si="66"/>
        <v>3.3184974374562788E-3</v>
      </c>
      <c r="D1442" s="55">
        <v>3.8259200000000001E-5</v>
      </c>
      <c r="E1442" s="37">
        <f t="shared" si="67"/>
        <v>-5.9277813937129654E-7</v>
      </c>
      <c r="F1442" s="37" t="e">
        <f t="shared" si="68"/>
        <v>#NUM!</v>
      </c>
    </row>
    <row r="1443" spans="1:6" x14ac:dyDescent="0.3">
      <c r="A1443" s="53">
        <v>4162</v>
      </c>
      <c r="B1443" s="54">
        <f>273.16+'[1]Measured values'!H2085</f>
        <v>301.34100000000001</v>
      </c>
      <c r="C1443" s="37">
        <f t="shared" si="66"/>
        <v>3.3184996399427888E-3</v>
      </c>
      <c r="D1443" s="55">
        <v>3.9811300000000003E-5</v>
      </c>
      <c r="E1443" s="37">
        <f t="shared" si="67"/>
        <v>-7.4019098373939066E-7</v>
      </c>
      <c r="F1443" s="37" t="e">
        <f t="shared" si="68"/>
        <v>#NUM!</v>
      </c>
    </row>
    <row r="1444" spans="1:6" x14ac:dyDescent="0.3">
      <c r="A1444" s="53">
        <v>4164</v>
      </c>
      <c r="B1444" s="54">
        <f>273.16+'[1]Measured values'!H2086</f>
        <v>301.34100000000001</v>
      </c>
      <c r="C1444" s="37">
        <f t="shared" si="66"/>
        <v>3.3184996399427888E-3</v>
      </c>
      <c r="D1444" s="55">
        <v>3.9923499999999998E-5</v>
      </c>
      <c r="E1444" s="37">
        <f t="shared" si="67"/>
        <v>-7.4227706051597317E-7</v>
      </c>
      <c r="F1444" s="37" t="e">
        <f t="shared" si="68"/>
        <v>#NUM!</v>
      </c>
    </row>
    <row r="1445" spans="1:6" x14ac:dyDescent="0.3">
      <c r="A1445" s="53">
        <v>4166</v>
      </c>
      <c r="B1445" s="54">
        <f>273.16+'[1]Measured values'!H2087</f>
        <v>301.34100000000001</v>
      </c>
      <c r="C1445" s="37">
        <f t="shared" si="66"/>
        <v>3.3184996399427888E-3</v>
      </c>
      <c r="D1445" s="55">
        <v>3.8427499999999998E-5</v>
      </c>
      <c r="E1445" s="37">
        <f t="shared" si="67"/>
        <v>-7.1446270349487298E-7</v>
      </c>
      <c r="F1445" s="37" t="e">
        <f t="shared" si="68"/>
        <v>#NUM!</v>
      </c>
    </row>
    <row r="1446" spans="1:6" x14ac:dyDescent="0.3">
      <c r="A1446" s="53">
        <v>4168</v>
      </c>
      <c r="B1446" s="54">
        <f>273.16+'[1]Measured values'!H2088</f>
        <v>301.34120000000001</v>
      </c>
      <c r="C1446" s="37">
        <f t="shared" si="66"/>
        <v>3.3184974374562788E-3</v>
      </c>
      <c r="D1446" s="55">
        <v>3.5435599999999997E-5</v>
      </c>
      <c r="E1446" s="37">
        <f t="shared" si="67"/>
        <v>-5.4903001201032721E-7</v>
      </c>
      <c r="F1446" s="37" t="e">
        <f t="shared" si="68"/>
        <v>#NUM!</v>
      </c>
    </row>
    <row r="1447" spans="1:6" x14ac:dyDescent="0.3">
      <c r="A1447" s="53">
        <v>4170</v>
      </c>
      <c r="B1447" s="54">
        <f>273.16+'[1]Measured values'!H2089</f>
        <v>301.34160000000003</v>
      </c>
      <c r="C1447" s="37">
        <f t="shared" si="66"/>
        <v>3.3184930324920286E-3</v>
      </c>
      <c r="D1447" s="55">
        <v>3.3154200000000002E-5</v>
      </c>
      <c r="E1447" s="37">
        <f t="shared" si="67"/>
        <v>-3.8526213711005183E-7</v>
      </c>
      <c r="F1447" s="37" t="e">
        <f t="shared" si="68"/>
        <v>#NUM!</v>
      </c>
    </row>
    <row r="1448" spans="1:6" x14ac:dyDescent="0.3">
      <c r="A1448" s="53">
        <v>4172</v>
      </c>
      <c r="B1448" s="54">
        <f>273.16+'[1]Measured values'!H2090</f>
        <v>301.34120000000001</v>
      </c>
      <c r="C1448" s="37">
        <f t="shared" si="66"/>
        <v>3.3184974374562788E-3</v>
      </c>
      <c r="D1448" s="55">
        <v>3.7174600000000001E-5</v>
      </c>
      <c r="E1448" s="37">
        <f t="shared" si="67"/>
        <v>-5.7597362777769008E-7</v>
      </c>
      <c r="F1448" s="37" t="e">
        <f t="shared" si="68"/>
        <v>#NUM!</v>
      </c>
    </row>
    <row r="1449" spans="1:6" x14ac:dyDescent="0.3">
      <c r="A1449" s="53">
        <v>4174</v>
      </c>
      <c r="B1449" s="54">
        <f>273.16+'[1]Measured values'!H2091</f>
        <v>301.34140000000002</v>
      </c>
      <c r="C1449" s="37">
        <f t="shared" si="66"/>
        <v>3.3184952349726918E-3</v>
      </c>
      <c r="D1449" s="55">
        <v>3.1396499999999997E-5</v>
      </c>
      <c r="E1449" s="37">
        <f t="shared" si="67"/>
        <v>-4.1695659831418039E-7</v>
      </c>
      <c r="F1449" s="37" t="e">
        <f t="shared" si="68"/>
        <v>#NUM!</v>
      </c>
    </row>
    <row r="1450" spans="1:6" x14ac:dyDescent="0.3">
      <c r="A1450" s="53">
        <v>4176</v>
      </c>
      <c r="B1450" s="54">
        <f>273.16+'[1]Measured values'!H2092</f>
        <v>301.34120000000001</v>
      </c>
      <c r="C1450" s="37">
        <f t="shared" si="66"/>
        <v>3.3184974374562788E-3</v>
      </c>
      <c r="D1450" s="55">
        <v>3.2200599999999998E-5</v>
      </c>
      <c r="E1450" s="37">
        <f t="shared" si="67"/>
        <v>-4.98907759562128E-7</v>
      </c>
      <c r="F1450" s="37" t="e">
        <f t="shared" si="68"/>
        <v>#NUM!</v>
      </c>
    </row>
    <row r="1451" spans="1:6" x14ac:dyDescent="0.3">
      <c r="A1451" s="53">
        <v>4178</v>
      </c>
      <c r="B1451" s="54">
        <f>273.16+'[1]Measured values'!H2093</f>
        <v>301.34160000000003</v>
      </c>
      <c r="C1451" s="37">
        <f t="shared" si="66"/>
        <v>3.3184930324920286E-3</v>
      </c>
      <c r="D1451" s="55">
        <v>3.0012700000000002E-5</v>
      </c>
      <c r="E1451" s="37">
        <f t="shared" si="67"/>
        <v>-3.4875692800438115E-7</v>
      </c>
      <c r="F1451" s="37" t="e">
        <f t="shared" si="68"/>
        <v>#NUM!</v>
      </c>
    </row>
    <row r="1452" spans="1:6" x14ac:dyDescent="0.3">
      <c r="A1452" s="53">
        <v>4180</v>
      </c>
      <c r="B1452" s="54">
        <f>273.16+'[1]Measured values'!H2094</f>
        <v>301.34120000000001</v>
      </c>
      <c r="C1452" s="37">
        <f t="shared" si="66"/>
        <v>3.3184974374562788E-3</v>
      </c>
      <c r="D1452" s="55">
        <v>3.30607E-5</v>
      </c>
      <c r="E1452" s="37">
        <f t="shared" si="67"/>
        <v>-5.1223392627949935E-7</v>
      </c>
      <c r="F1452" s="37" t="e">
        <f t="shared" si="68"/>
        <v>#NUM!</v>
      </c>
    </row>
    <row r="1453" spans="1:6" x14ac:dyDescent="0.3">
      <c r="A1453" s="53">
        <v>4182</v>
      </c>
      <c r="B1453" s="54">
        <f>273.16+'[1]Measured values'!H2095</f>
        <v>301.34140000000002</v>
      </c>
      <c r="C1453" s="37">
        <f t="shared" si="66"/>
        <v>3.3184952349726918E-3</v>
      </c>
      <c r="D1453" s="55">
        <v>2.8703800000000001E-5</v>
      </c>
      <c r="E1453" s="37">
        <f t="shared" si="67"/>
        <v>-3.8119659218991201E-7</v>
      </c>
      <c r="F1453" s="37" t="e">
        <f t="shared" si="68"/>
        <v>#NUM!</v>
      </c>
    </row>
    <row r="1454" spans="1:6" x14ac:dyDescent="0.3">
      <c r="A1454" s="53">
        <v>4184</v>
      </c>
      <c r="B1454" s="54">
        <f>273.16+'[1]Measured values'!H2096</f>
        <v>301.34160000000003</v>
      </c>
      <c r="C1454" s="37">
        <f t="shared" si="66"/>
        <v>3.3184930324920286E-3</v>
      </c>
      <c r="D1454" s="55">
        <v>2.73387E-5</v>
      </c>
      <c r="E1454" s="37">
        <f t="shared" si="67"/>
        <v>-3.1768421460359691E-7</v>
      </c>
      <c r="F1454" s="37" t="e">
        <f t="shared" si="68"/>
        <v>#NUM!</v>
      </c>
    </row>
    <row r="1455" spans="1:6" x14ac:dyDescent="0.3">
      <c r="A1455" s="53">
        <v>4186</v>
      </c>
      <c r="B1455" s="54">
        <f>273.16+'[1]Measured values'!H2097</f>
        <v>301.34140000000002</v>
      </c>
      <c r="C1455" s="37">
        <f t="shared" si="66"/>
        <v>3.3184952349726918E-3</v>
      </c>
      <c r="D1455" s="55">
        <v>2.71517E-5</v>
      </c>
      <c r="E1455" s="37">
        <f t="shared" si="67"/>
        <v>-3.6058415652850267E-7</v>
      </c>
      <c r="F1455" s="37" t="e">
        <f t="shared" si="68"/>
        <v>#NUM!</v>
      </c>
    </row>
    <row r="1456" spans="1:6" x14ac:dyDescent="0.3">
      <c r="A1456" s="53">
        <v>4188</v>
      </c>
      <c r="B1456" s="54">
        <f>273.16+'[1]Measured values'!H2098</f>
        <v>301.34160000000003</v>
      </c>
      <c r="C1456" s="37">
        <f t="shared" si="66"/>
        <v>3.3184930324920286E-3</v>
      </c>
      <c r="D1456" s="55">
        <v>2.3785799999999998E-5</v>
      </c>
      <c r="E1456" s="37">
        <f t="shared" si="67"/>
        <v>-2.7639840927762607E-7</v>
      </c>
      <c r="F1456" s="37" t="e">
        <f t="shared" si="68"/>
        <v>#NUM!</v>
      </c>
    </row>
    <row r="1457" spans="1:6" x14ac:dyDescent="0.3">
      <c r="A1457" s="53">
        <v>4190</v>
      </c>
      <c r="B1457" s="54">
        <f>273.16+'[1]Measured values'!H2099</f>
        <v>301.34180000000003</v>
      </c>
      <c r="C1457" s="37">
        <f t="shared" si="66"/>
        <v>3.318490830014289E-3</v>
      </c>
      <c r="D1457" s="55">
        <v>2.3561400000000001E-5</v>
      </c>
      <c r="E1457" s="37">
        <f t="shared" si="67"/>
        <v>-2.4336967129339507E-7</v>
      </c>
      <c r="F1457" s="37" t="e">
        <f t="shared" si="68"/>
        <v>#NUM!</v>
      </c>
    </row>
    <row r="1458" spans="1:6" x14ac:dyDescent="0.3">
      <c r="A1458" s="53">
        <v>4192</v>
      </c>
      <c r="B1458" s="54">
        <f>273.16+'[1]Measured values'!H2100</f>
        <v>301.34140000000002</v>
      </c>
      <c r="C1458" s="37">
        <f t="shared" si="66"/>
        <v>3.3184952349726918E-3</v>
      </c>
      <c r="D1458" s="55">
        <v>2.1971899999999999E-5</v>
      </c>
      <c r="E1458" s="37">
        <f t="shared" si="67"/>
        <v>-2.917945848263132E-7</v>
      </c>
      <c r="F1458" s="37" t="e">
        <f t="shared" si="68"/>
        <v>#NUM!</v>
      </c>
    </row>
    <row r="1459" spans="1:6" x14ac:dyDescent="0.3">
      <c r="A1459" s="53">
        <v>4194</v>
      </c>
      <c r="B1459" s="54">
        <f>273.16+'[1]Measured values'!H2101</f>
        <v>301.34160000000003</v>
      </c>
      <c r="C1459" s="37">
        <f t="shared" si="66"/>
        <v>3.3184930324920286E-3</v>
      </c>
      <c r="D1459" s="55">
        <v>1.7203599999999999E-5</v>
      </c>
      <c r="E1459" s="37">
        <f t="shared" si="67"/>
        <v>-1.9991119381515728E-7</v>
      </c>
      <c r="F1459" s="37" t="e">
        <f t="shared" si="68"/>
        <v>#NUM!</v>
      </c>
    </row>
    <row r="1460" spans="1:6" x14ac:dyDescent="0.3">
      <c r="A1460" s="53">
        <v>4196</v>
      </c>
      <c r="B1460" s="54">
        <f>273.16+'[1]Measured values'!H2102</f>
        <v>301.34180000000003</v>
      </c>
      <c r="C1460" s="37">
        <f t="shared" si="66"/>
        <v>3.318490830014289E-3</v>
      </c>
      <c r="D1460" s="55">
        <v>1.8250700000000001E-5</v>
      </c>
      <c r="E1460" s="37">
        <f t="shared" si="67"/>
        <v>-1.885145560057707E-7</v>
      </c>
      <c r="F1460" s="37" t="e">
        <f t="shared" si="68"/>
        <v>#NUM!</v>
      </c>
    </row>
    <row r="1461" spans="1:6" x14ac:dyDescent="0.3">
      <c r="A1461" s="53">
        <v>4198</v>
      </c>
      <c r="B1461" s="54">
        <f>273.16+'[1]Measured values'!H2103</f>
        <v>301.34200000000004</v>
      </c>
      <c r="C1461" s="37">
        <f t="shared" si="66"/>
        <v>3.3184886275394732E-3</v>
      </c>
      <c r="D1461" s="55">
        <v>1.85312E-5</v>
      </c>
      <c r="E1461" s="37">
        <f t="shared" si="67"/>
        <v>-1.7227074233030419E-7</v>
      </c>
      <c r="F1461" s="37" t="e">
        <f t="shared" si="68"/>
        <v>#NUM!</v>
      </c>
    </row>
    <row r="1462" spans="1:6" x14ac:dyDescent="0.3">
      <c r="A1462" s="53">
        <v>4200</v>
      </c>
      <c r="B1462" s="54">
        <f>273.16+'[1]Measured values'!H2104</f>
        <v>301.34180000000003</v>
      </c>
      <c r="C1462" s="37">
        <f t="shared" si="66"/>
        <v>3.318490830014289E-3</v>
      </c>
      <c r="D1462" s="55">
        <v>1.98402E-5</v>
      </c>
      <c r="E1462" s="37">
        <f t="shared" si="67"/>
        <v>-2.0493276937682893E-7</v>
      </c>
      <c r="F1462" s="37" t="e">
        <f t="shared" si="68"/>
        <v>#NUM!</v>
      </c>
    </row>
    <row r="1463" spans="1:6" x14ac:dyDescent="0.3">
      <c r="A1463" s="53">
        <v>4202</v>
      </c>
      <c r="B1463" s="54">
        <f>273.16+'[1]Measured values'!H2105</f>
        <v>301.34180000000003</v>
      </c>
      <c r="C1463" s="37">
        <f t="shared" si="66"/>
        <v>3.318490830014289E-3</v>
      </c>
      <c r="D1463" s="55">
        <v>1.7558899999999999E-5</v>
      </c>
      <c r="E1463" s="37">
        <f t="shared" si="67"/>
        <v>-1.8136883721992727E-7</v>
      </c>
      <c r="F1463" s="37" t="e">
        <f t="shared" si="68"/>
        <v>#NUM!</v>
      </c>
    </row>
    <row r="1464" spans="1:6" x14ac:dyDescent="0.3">
      <c r="A1464" s="53">
        <v>4204</v>
      </c>
      <c r="B1464" s="54">
        <f>273.16+'[1]Measured values'!H2106</f>
        <v>301.3424</v>
      </c>
      <c r="C1464" s="37">
        <f t="shared" si="66"/>
        <v>3.3184842225986123E-3</v>
      </c>
      <c r="D1464" s="55">
        <v>1.7035299999999999E-5</v>
      </c>
      <c r="E1464" s="37">
        <f t="shared" si="67"/>
        <v>-1.3197046302109832E-7</v>
      </c>
      <c r="F1464" s="37" t="e">
        <f t="shared" si="68"/>
        <v>#NUM!</v>
      </c>
    </row>
    <row r="1465" spans="1:6" x14ac:dyDescent="0.3">
      <c r="A1465" s="53">
        <v>4206</v>
      </c>
      <c r="B1465" s="54">
        <f>273.16+'[1]Measured values'!H2107</f>
        <v>301.34200000000004</v>
      </c>
      <c r="C1465" s="37">
        <f t="shared" si="66"/>
        <v>3.3184886275394732E-3</v>
      </c>
      <c r="D1465" s="55">
        <v>2.5805299999999998E-5</v>
      </c>
      <c r="E1465" s="37">
        <f t="shared" si="67"/>
        <v>-2.3989262363237129E-7</v>
      </c>
      <c r="F1465" s="37" t="e">
        <f t="shared" si="68"/>
        <v>#NUM!</v>
      </c>
    </row>
    <row r="1466" spans="1:6" x14ac:dyDescent="0.3">
      <c r="A1466" s="53">
        <v>4208</v>
      </c>
      <c r="B1466" s="54">
        <f>273.16+'[1]Measured values'!H2108</f>
        <v>301.34200000000004</v>
      </c>
      <c r="C1466" s="37">
        <f t="shared" si="66"/>
        <v>3.3184886275394732E-3</v>
      </c>
      <c r="D1466" s="55">
        <v>2.5300499999999999E-5</v>
      </c>
      <c r="E1466" s="37">
        <f t="shared" si="67"/>
        <v>-2.3519987460757325E-7</v>
      </c>
      <c r="F1466" s="37" t="e">
        <f t="shared" si="68"/>
        <v>#NUM!</v>
      </c>
    </row>
    <row r="1467" spans="1:6" x14ac:dyDescent="0.3">
      <c r="A1467" s="53">
        <v>4210</v>
      </c>
      <c r="B1467" s="54">
        <f>273.16+'[1]Measured values'!H2109</f>
        <v>301.34200000000004</v>
      </c>
      <c r="C1467" s="37">
        <f t="shared" si="66"/>
        <v>3.3184886275394732E-3</v>
      </c>
      <c r="D1467" s="55">
        <v>2.6123200000000001E-5</v>
      </c>
      <c r="E1467" s="37">
        <f t="shared" si="67"/>
        <v>-2.4284790278249671E-7</v>
      </c>
      <c r="F1467" s="37" t="e">
        <f t="shared" si="68"/>
        <v>#NUM!</v>
      </c>
    </row>
    <row r="1468" spans="1:6" x14ac:dyDescent="0.3">
      <c r="A1468" s="53">
        <v>4212</v>
      </c>
      <c r="B1468" s="54">
        <f>273.16+'[1]Measured values'!H2110</f>
        <v>301.34180000000003</v>
      </c>
      <c r="C1468" s="37">
        <f t="shared" si="66"/>
        <v>3.318490830014289E-3</v>
      </c>
      <c r="D1468" s="55">
        <v>2.3729700000000001E-5</v>
      </c>
      <c r="E1468" s="37">
        <f t="shared" si="67"/>
        <v>-2.4510807035621303E-7</v>
      </c>
      <c r="F1468" s="37" t="e">
        <f t="shared" si="68"/>
        <v>#NUM!</v>
      </c>
    </row>
    <row r="1469" spans="1:6" x14ac:dyDescent="0.3">
      <c r="A1469" s="53">
        <v>4214</v>
      </c>
      <c r="B1469" s="54">
        <f>273.16+'[1]Measured values'!H2111</f>
        <v>301.34180000000003</v>
      </c>
      <c r="C1469" s="37">
        <f t="shared" si="66"/>
        <v>3.318490830014289E-3</v>
      </c>
      <c r="D1469" s="55">
        <v>2.3093899999999999E-5</v>
      </c>
      <c r="E1469" s="37">
        <f t="shared" si="67"/>
        <v>-2.3854078500778969E-7</v>
      </c>
      <c r="F1469" s="37" t="e">
        <f t="shared" si="68"/>
        <v>#NUM!</v>
      </c>
    </row>
    <row r="1470" spans="1:6" x14ac:dyDescent="0.3">
      <c r="A1470" s="53">
        <v>4216</v>
      </c>
      <c r="B1470" s="54">
        <f>273.16+'[1]Measured values'!H2112</f>
        <v>301.34180000000003</v>
      </c>
      <c r="C1470" s="37">
        <f t="shared" si="66"/>
        <v>3.318490830014289E-3</v>
      </c>
      <c r="D1470" s="55">
        <v>1.7708500000000002E-5</v>
      </c>
      <c r="E1470" s="37">
        <f t="shared" si="67"/>
        <v>-1.8291408083132101E-7</v>
      </c>
      <c r="F1470" s="37" t="e">
        <f t="shared" si="68"/>
        <v>#NUM!</v>
      </c>
    </row>
    <row r="1471" spans="1:6" x14ac:dyDescent="0.3">
      <c r="A1471" s="53">
        <v>4218</v>
      </c>
      <c r="B1471" s="54">
        <f>273.16+'[1]Measured values'!H2113</f>
        <v>301.34200000000004</v>
      </c>
      <c r="C1471" s="37">
        <f t="shared" si="66"/>
        <v>3.3184886275394732E-3</v>
      </c>
      <c r="D1471" s="55">
        <v>1.36694E-5</v>
      </c>
      <c r="E1471" s="37">
        <f t="shared" si="67"/>
        <v>-1.2707421457918863E-7</v>
      </c>
      <c r="F1471" s="37" t="e">
        <f t="shared" si="68"/>
        <v>#NUM!</v>
      </c>
    </row>
    <row r="1472" spans="1:6" x14ac:dyDescent="0.3">
      <c r="A1472" s="53">
        <v>4220</v>
      </c>
      <c r="B1472" s="54">
        <f>273.16+'[1]Measured values'!H2114</f>
        <v>301.34200000000004</v>
      </c>
      <c r="C1472" s="37">
        <f t="shared" si="66"/>
        <v>3.3184886275394732E-3</v>
      </c>
      <c r="D1472" s="55">
        <v>1.35572E-5</v>
      </c>
      <c r="E1472" s="37">
        <f t="shared" si="67"/>
        <v>-1.2603117487914438E-7</v>
      </c>
      <c r="F1472" s="37" t="e">
        <f t="shared" si="68"/>
        <v>#NUM!</v>
      </c>
    </row>
    <row r="1473" spans="1:6" x14ac:dyDescent="0.3">
      <c r="A1473" s="53">
        <v>4222</v>
      </c>
      <c r="B1473" s="54">
        <f>273.16+'[1]Measured values'!H2115</f>
        <v>301.34180000000003</v>
      </c>
      <c r="C1473" s="37">
        <f t="shared" si="66"/>
        <v>3.318490830014289E-3</v>
      </c>
      <c r="D1473" s="55">
        <v>1.05653E-5</v>
      </c>
      <c r="E1473" s="37">
        <f t="shared" si="67"/>
        <v>-1.0913076422097613E-7</v>
      </c>
      <c r="F1473" s="37" t="e">
        <f t="shared" si="68"/>
        <v>#NUM!</v>
      </c>
    </row>
    <row r="1474" spans="1:6" x14ac:dyDescent="0.3">
      <c r="A1474" s="53">
        <v>4224</v>
      </c>
      <c r="B1474" s="54">
        <f>273.16+'[1]Measured values'!H2116</f>
        <v>301.34200000000004</v>
      </c>
      <c r="C1474" s="37">
        <f t="shared" si="66"/>
        <v>3.3184886275394732E-3</v>
      </c>
      <c r="D1474" s="55">
        <v>7.0871100000000002E-6</v>
      </c>
      <c r="E1474" s="37">
        <f t="shared" si="67"/>
        <v>-6.5883574764533446E-8</v>
      </c>
      <c r="F1474" s="37" t="e">
        <f t="shared" si="68"/>
        <v>#NUM!</v>
      </c>
    </row>
    <row r="1475" spans="1:6" x14ac:dyDescent="0.3">
      <c r="A1475" s="53">
        <v>4226</v>
      </c>
      <c r="B1475" s="54">
        <f>273.16+'[1]Measured values'!H2117</f>
        <v>301.34180000000003</v>
      </c>
      <c r="C1475" s="37">
        <f t="shared" si="66"/>
        <v>3.318490830014289E-3</v>
      </c>
      <c r="D1475" s="55">
        <v>7.6481000000000005E-6</v>
      </c>
      <c r="E1475" s="37">
        <f t="shared" si="67"/>
        <v>-7.8998513798798668E-8</v>
      </c>
      <c r="F1475" s="37" t="e">
        <f t="shared" si="68"/>
        <v>#NUM!</v>
      </c>
    </row>
    <row r="1476" spans="1:6" x14ac:dyDescent="0.3">
      <c r="A1476" s="53">
        <v>4228</v>
      </c>
      <c r="B1476" s="54">
        <f>273.16+'[1]Measured values'!H2118</f>
        <v>301.34220000000005</v>
      </c>
      <c r="C1476" s="37">
        <f t="shared" si="66"/>
        <v>3.3184864250675804E-3</v>
      </c>
      <c r="D1476" s="55">
        <v>1.4024699999999999E-6</v>
      </c>
      <c r="E1476" s="37">
        <f t="shared" si="67"/>
        <v>-1.1852473311173269E-8</v>
      </c>
      <c r="F1476" s="37" t="e">
        <f t="shared" si="68"/>
        <v>#NUM!</v>
      </c>
    </row>
    <row r="1477" spans="1:6" x14ac:dyDescent="0.3">
      <c r="A1477" s="53">
        <v>4230</v>
      </c>
      <c r="B1477" s="54">
        <f>273.16+'[1]Measured values'!H2119</f>
        <v>301.34180000000003</v>
      </c>
      <c r="C1477" s="37">
        <f t="shared" si="66"/>
        <v>3.318490830014289E-3</v>
      </c>
      <c r="D1477" s="55">
        <v>1.0097799999999999E-6</v>
      </c>
      <c r="E1477" s="37">
        <f t="shared" si="67"/>
        <v>-1.0430187793537076E-8</v>
      </c>
      <c r="F1477" s="37" t="e">
        <f t="shared" si="68"/>
        <v>#NUM!</v>
      </c>
    </row>
    <row r="1478" spans="1:6" x14ac:dyDescent="0.3">
      <c r="A1478" s="53">
        <v>4232</v>
      </c>
      <c r="B1478" s="54">
        <f>273.16+'[1]Measured values'!H2120</f>
        <v>301.34200000000004</v>
      </c>
      <c r="C1478" s="37">
        <f t="shared" si="66"/>
        <v>3.3184886275394732E-3</v>
      </c>
      <c r="D1478" s="55">
        <v>-1.9634499999999998E-6</v>
      </c>
      <c r="E1478" s="37">
        <f t="shared" si="67"/>
        <v>1.8252729938073939E-8</v>
      </c>
      <c r="F1478" s="37">
        <f t="shared" si="68"/>
        <v>-17.818951182456843</v>
      </c>
    </row>
    <row r="1479" spans="1:6" x14ac:dyDescent="0.3">
      <c r="A1479" s="53">
        <v>4234</v>
      </c>
      <c r="B1479" s="54">
        <f>273.16+'[1]Measured values'!H2121</f>
        <v>301.34220000000005</v>
      </c>
      <c r="C1479" s="37">
        <f t="shared" si="66"/>
        <v>3.3184864250675804E-3</v>
      </c>
      <c r="D1479" s="55">
        <v>-7.2928099999999995E-7</v>
      </c>
      <c r="E1479" s="37">
        <f t="shared" si="67"/>
        <v>6.1632573879268379E-9</v>
      </c>
      <c r="F1479" s="37">
        <f t="shared" si="68"/>
        <v>-18.904660402423342</v>
      </c>
    </row>
    <row r="1480" spans="1:6" x14ac:dyDescent="0.3">
      <c r="A1480" s="53">
        <v>4236</v>
      </c>
      <c r="B1480" s="54">
        <f>273.16+'[1]Measured values'!H2122</f>
        <v>301.34220000000005</v>
      </c>
      <c r="C1480" s="37">
        <f t="shared" si="66"/>
        <v>3.3184864250675804E-3</v>
      </c>
      <c r="D1480" s="55">
        <v>2.6179299999999999E-7</v>
      </c>
      <c r="E1480" s="37">
        <f t="shared" si="67"/>
        <v>-2.2124498531533536E-9</v>
      </c>
      <c r="F1480" s="37" t="e">
        <f t="shared" si="68"/>
        <v>#NUM!</v>
      </c>
    </row>
    <row r="1481" spans="1:6" x14ac:dyDescent="0.3">
      <c r="A1481" s="53">
        <v>4238</v>
      </c>
      <c r="B1481" s="54">
        <f>273.16+'[1]Measured values'!H2123</f>
        <v>301.34220000000005</v>
      </c>
      <c r="C1481" s="37">
        <f t="shared" ref="C1481:C1531" si="69">1/B1481</f>
        <v>3.3184864250675804E-3</v>
      </c>
      <c r="D1481" s="55">
        <v>7.8537899999999998E-7</v>
      </c>
      <c r="E1481" s="37">
        <f t="shared" ref="E1481:E1531" si="70">(D1481*($B$3-$B$4))/(($B$2*($B$3-B1481)*($B$3-$B$4))+($B$1*($B$3-B1481)*($B$4-B1481)))</f>
        <v>-6.6373495594600609E-9</v>
      </c>
      <c r="F1481" s="37" t="e">
        <f t="shared" ref="F1481:F1531" si="71">LN(E1481)</f>
        <v>#NUM!</v>
      </c>
    </row>
    <row r="1482" spans="1:6" x14ac:dyDescent="0.3">
      <c r="A1482" s="53">
        <v>4240</v>
      </c>
      <c r="B1482" s="54">
        <f>273.16+'[1]Measured values'!H2124</f>
        <v>301.34200000000004</v>
      </c>
      <c r="C1482" s="37">
        <f t="shared" si="69"/>
        <v>3.3184886275394732E-3</v>
      </c>
      <c r="D1482" s="55">
        <v>7.3676000000000004E-6</v>
      </c>
      <c r="E1482" s="37">
        <f t="shared" si="70"/>
        <v>-6.8491081052103991E-8</v>
      </c>
      <c r="F1482" s="37" t="e">
        <f t="shared" si="71"/>
        <v>#NUM!</v>
      </c>
    </row>
    <row r="1483" spans="1:6" x14ac:dyDescent="0.3">
      <c r="A1483" s="53">
        <v>4242</v>
      </c>
      <c r="B1483" s="54">
        <f>273.16+'[1]Measured values'!H2125</f>
        <v>301.34200000000004</v>
      </c>
      <c r="C1483" s="37">
        <f t="shared" si="69"/>
        <v>3.3184886275394732E-3</v>
      </c>
      <c r="D1483" s="55">
        <v>7.8724900000000006E-6</v>
      </c>
      <c r="E1483" s="37">
        <f t="shared" si="70"/>
        <v>-7.3184666739763036E-8</v>
      </c>
      <c r="F1483" s="37" t="e">
        <f t="shared" si="71"/>
        <v>#NUM!</v>
      </c>
    </row>
    <row r="1484" spans="1:6" x14ac:dyDescent="0.3">
      <c r="A1484" s="53">
        <v>4244</v>
      </c>
      <c r="B1484" s="54">
        <f>273.16+'[1]Measured values'!H2126</f>
        <v>301.3424</v>
      </c>
      <c r="C1484" s="37">
        <f t="shared" si="69"/>
        <v>3.3184842225986123E-3</v>
      </c>
      <c r="D1484" s="55">
        <v>8.5456699999999998E-6</v>
      </c>
      <c r="E1484" s="37">
        <f t="shared" si="70"/>
        <v>-6.6202299150910711E-8</v>
      </c>
      <c r="F1484" s="37" t="e">
        <f t="shared" si="71"/>
        <v>#NUM!</v>
      </c>
    </row>
    <row r="1485" spans="1:6" x14ac:dyDescent="0.3">
      <c r="A1485" s="53">
        <v>4246</v>
      </c>
      <c r="B1485" s="54">
        <f>273.16+'[1]Measured values'!H2127</f>
        <v>301.34200000000004</v>
      </c>
      <c r="C1485" s="37">
        <f t="shared" si="69"/>
        <v>3.3184886275394732E-3</v>
      </c>
      <c r="D1485" s="55">
        <v>1.29401E-5</v>
      </c>
      <c r="E1485" s="37">
        <f t="shared" si="70"/>
        <v>-1.2029445652890097E-7</v>
      </c>
      <c r="F1485" s="37" t="e">
        <f t="shared" si="71"/>
        <v>#NUM!</v>
      </c>
    </row>
    <row r="1486" spans="1:6" x14ac:dyDescent="0.3">
      <c r="A1486" s="53">
        <v>4248</v>
      </c>
      <c r="B1486" s="54">
        <f>273.16+'[1]Measured values'!H2128</f>
        <v>301.34200000000004</v>
      </c>
      <c r="C1486" s="37">
        <f t="shared" si="69"/>
        <v>3.3184886275394732E-3</v>
      </c>
      <c r="D1486" s="55">
        <v>1.05653E-5</v>
      </c>
      <c r="E1486" s="37">
        <f t="shared" si="70"/>
        <v>-9.8217712503365304E-8</v>
      </c>
      <c r="F1486" s="37" t="e">
        <f t="shared" si="71"/>
        <v>#NUM!</v>
      </c>
    </row>
    <row r="1487" spans="1:6" x14ac:dyDescent="0.3">
      <c r="A1487" s="53">
        <v>4250</v>
      </c>
      <c r="B1487" s="54">
        <f>273.16+'[1]Measured values'!H2129</f>
        <v>301.34220000000005</v>
      </c>
      <c r="C1487" s="37">
        <f t="shared" si="69"/>
        <v>3.3184864250675804E-3</v>
      </c>
      <c r="D1487" s="55">
        <v>8.1716800000000003E-6</v>
      </c>
      <c r="E1487" s="37">
        <f t="shared" si="70"/>
        <v>-6.906002916814505E-8</v>
      </c>
      <c r="F1487" s="37" t="e">
        <f t="shared" si="71"/>
        <v>#NUM!</v>
      </c>
    </row>
    <row r="1488" spans="1:6" x14ac:dyDescent="0.3">
      <c r="A1488" s="53">
        <v>4252</v>
      </c>
      <c r="B1488" s="54">
        <f>273.16+'[1]Measured values'!H2130</f>
        <v>301.34200000000004</v>
      </c>
      <c r="C1488" s="37">
        <f t="shared" si="69"/>
        <v>3.3184886275394732E-3</v>
      </c>
      <c r="D1488" s="55">
        <v>7.3676000000000004E-6</v>
      </c>
      <c r="E1488" s="37">
        <f t="shared" si="70"/>
        <v>-6.8491081052103991E-8</v>
      </c>
      <c r="F1488" s="37" t="e">
        <f t="shared" si="71"/>
        <v>#NUM!</v>
      </c>
    </row>
    <row r="1489" spans="1:6" x14ac:dyDescent="0.3">
      <c r="A1489" s="53">
        <v>4254</v>
      </c>
      <c r="B1489" s="54">
        <f>273.16+'[1]Measured values'!H2131</f>
        <v>301.34180000000003</v>
      </c>
      <c r="C1489" s="37">
        <f t="shared" si="69"/>
        <v>3.318490830014289E-3</v>
      </c>
      <c r="D1489" s="55">
        <v>6.3765300000000003E-6</v>
      </c>
      <c r="E1489" s="37">
        <f t="shared" si="70"/>
        <v>-6.5864252977007838E-8</v>
      </c>
      <c r="F1489" s="37" t="e">
        <f t="shared" si="71"/>
        <v>#NUM!</v>
      </c>
    </row>
    <row r="1490" spans="1:6" x14ac:dyDescent="0.3">
      <c r="A1490" s="53">
        <v>4256</v>
      </c>
      <c r="B1490" s="54">
        <f>273.16+'[1]Measured values'!H2132</f>
        <v>301.34220000000005</v>
      </c>
      <c r="C1490" s="37">
        <f t="shared" si="69"/>
        <v>3.3184864250675804E-3</v>
      </c>
      <c r="D1490" s="55">
        <v>3.3472100000000002E-6</v>
      </c>
      <c r="E1490" s="37">
        <f t="shared" si="70"/>
        <v>-2.8287747468318244E-8</v>
      </c>
      <c r="F1490" s="37" t="e">
        <f t="shared" si="71"/>
        <v>#NUM!</v>
      </c>
    </row>
    <row r="1491" spans="1:6" x14ac:dyDescent="0.3">
      <c r="A1491" s="53">
        <v>4258</v>
      </c>
      <c r="B1491" s="54">
        <f>273.16+'[1]Measured values'!H2133</f>
        <v>301.34220000000005</v>
      </c>
      <c r="C1491" s="37">
        <f t="shared" si="69"/>
        <v>3.3184864250675804E-3</v>
      </c>
      <c r="D1491" s="55">
        <v>2.4309400000000001E-6</v>
      </c>
      <c r="E1491" s="37">
        <f t="shared" si="70"/>
        <v>-2.0544219463563247E-8</v>
      </c>
      <c r="F1491" s="37" t="e">
        <f t="shared" si="71"/>
        <v>#NUM!</v>
      </c>
    </row>
    <row r="1492" spans="1:6" x14ac:dyDescent="0.3">
      <c r="A1492" s="53">
        <v>4260</v>
      </c>
      <c r="B1492" s="54">
        <f>273.16+'[1]Measured values'!H2134</f>
        <v>301.34200000000004</v>
      </c>
      <c r="C1492" s="37">
        <f t="shared" si="69"/>
        <v>3.3184886275394732E-3</v>
      </c>
      <c r="D1492" s="55">
        <v>3.1789199999999999E-6</v>
      </c>
      <c r="E1492" s="37">
        <f t="shared" si="70"/>
        <v>-2.9552047800933057E-8</v>
      </c>
      <c r="F1492" s="37" t="e">
        <f t="shared" si="71"/>
        <v>#NUM!</v>
      </c>
    </row>
    <row r="1493" spans="1:6" x14ac:dyDescent="0.3">
      <c r="A1493" s="53">
        <v>4262</v>
      </c>
      <c r="B1493" s="54">
        <f>273.16+'[1]Measured values'!H2135</f>
        <v>301.34220000000005</v>
      </c>
      <c r="C1493" s="37">
        <f t="shared" si="69"/>
        <v>3.3184864250675804E-3</v>
      </c>
      <c r="D1493" s="55">
        <v>-5.7968500000000005E-7</v>
      </c>
      <c r="E1493" s="37">
        <f t="shared" si="70"/>
        <v>4.8990003289820651E-9</v>
      </c>
      <c r="F1493" s="37">
        <f t="shared" si="71"/>
        <v>-19.134234667137076</v>
      </c>
    </row>
    <row r="1494" spans="1:6" x14ac:dyDescent="0.3">
      <c r="A1494" s="53">
        <v>4264</v>
      </c>
      <c r="B1494" s="54">
        <f>273.16+'[1]Measured values'!H2136</f>
        <v>301.3424</v>
      </c>
      <c r="C1494" s="37">
        <f t="shared" si="69"/>
        <v>3.3184842225986123E-3</v>
      </c>
      <c r="D1494" s="55">
        <v>1.90735E-6</v>
      </c>
      <c r="E1494" s="37">
        <f t="shared" si="70"/>
        <v>-1.4776015840243018E-8</v>
      </c>
      <c r="F1494" s="37" t="e">
        <f t="shared" si="71"/>
        <v>#NUM!</v>
      </c>
    </row>
    <row r="1495" spans="1:6" x14ac:dyDescent="0.3">
      <c r="A1495" s="53">
        <v>4266</v>
      </c>
      <c r="B1495" s="54">
        <f>273.16+'[1]Measured values'!H2137</f>
        <v>301.34220000000005</v>
      </c>
      <c r="C1495" s="37">
        <f t="shared" si="69"/>
        <v>3.3184864250675804E-3</v>
      </c>
      <c r="D1495" s="55">
        <v>1.9447499999999999E-6</v>
      </c>
      <c r="E1495" s="37">
        <f t="shared" si="70"/>
        <v>-1.6435358668566328E-8</v>
      </c>
      <c r="F1495" s="37" t="e">
        <f t="shared" si="71"/>
        <v>#NUM!</v>
      </c>
    </row>
    <row r="1496" spans="1:6" x14ac:dyDescent="0.3">
      <c r="A1496" s="53">
        <v>4268</v>
      </c>
      <c r="B1496" s="54">
        <f>273.16+'[1]Measured values'!H2138</f>
        <v>301.3424</v>
      </c>
      <c r="C1496" s="37">
        <f t="shared" si="69"/>
        <v>3.3184842225986123E-3</v>
      </c>
      <c r="D1496" s="55">
        <v>1.53336E-6</v>
      </c>
      <c r="E1496" s="37">
        <f t="shared" si="70"/>
        <v>-1.1878759351348748E-8</v>
      </c>
      <c r="F1496" s="37" t="e">
        <f t="shared" si="71"/>
        <v>#NUM!</v>
      </c>
    </row>
    <row r="1497" spans="1:6" x14ac:dyDescent="0.3">
      <c r="A1497" s="53">
        <v>4270</v>
      </c>
      <c r="B1497" s="54">
        <f>273.16+'[1]Measured values'!H2139</f>
        <v>301.3424</v>
      </c>
      <c r="C1497" s="37">
        <f t="shared" si="69"/>
        <v>3.3184842225986123E-3</v>
      </c>
      <c r="D1497" s="55">
        <v>4.9366700000000001E-6</v>
      </c>
      <c r="E1497" s="37">
        <f t="shared" si="70"/>
        <v>-3.8243801147168845E-8</v>
      </c>
      <c r="F1497" s="37" t="e">
        <f t="shared" si="71"/>
        <v>#NUM!</v>
      </c>
    </row>
    <row r="1498" spans="1:6" x14ac:dyDescent="0.3">
      <c r="A1498" s="53">
        <v>4272</v>
      </c>
      <c r="B1498" s="54">
        <f>273.16+'[1]Measured values'!H2140</f>
        <v>301.34180000000003</v>
      </c>
      <c r="C1498" s="37">
        <f t="shared" si="69"/>
        <v>3.318490830014289E-3</v>
      </c>
      <c r="D1498" s="55">
        <v>8.2277799999999997E-6</v>
      </c>
      <c r="E1498" s="37">
        <f t="shared" si="70"/>
        <v>-8.4986126209578806E-8</v>
      </c>
      <c r="F1498" s="37" t="e">
        <f t="shared" si="71"/>
        <v>#NUM!</v>
      </c>
    </row>
    <row r="1499" spans="1:6" x14ac:dyDescent="0.3">
      <c r="A1499" s="53">
        <v>4274</v>
      </c>
      <c r="B1499" s="54">
        <f>273.16+'[1]Measured values'!H2141</f>
        <v>301.34220000000005</v>
      </c>
      <c r="C1499" s="37">
        <f t="shared" si="69"/>
        <v>3.3184864250675804E-3</v>
      </c>
      <c r="D1499" s="55">
        <v>5.2919600000000001E-6</v>
      </c>
      <c r="E1499" s="37">
        <f t="shared" si="70"/>
        <v>-4.4723106136884571E-8</v>
      </c>
      <c r="F1499" s="37" t="e">
        <f t="shared" si="71"/>
        <v>#NUM!</v>
      </c>
    </row>
    <row r="1500" spans="1:6" x14ac:dyDescent="0.3">
      <c r="A1500" s="53">
        <v>4276</v>
      </c>
      <c r="B1500" s="54">
        <f>273.16+'[1]Measured values'!H2142</f>
        <v>301.3424</v>
      </c>
      <c r="C1500" s="37">
        <f t="shared" si="69"/>
        <v>3.3184842225986123E-3</v>
      </c>
      <c r="D1500" s="55">
        <v>4.3756899999999996E-6</v>
      </c>
      <c r="E1500" s="37">
        <f t="shared" si="70"/>
        <v>-3.3897955148238633E-8</v>
      </c>
      <c r="F1500" s="37" t="e">
        <f t="shared" si="71"/>
        <v>#NUM!</v>
      </c>
    </row>
    <row r="1501" spans="1:6" x14ac:dyDescent="0.3">
      <c r="A1501" s="53">
        <v>4278</v>
      </c>
      <c r="B1501" s="54">
        <f>273.16+'[1]Measured values'!H2143</f>
        <v>301.34220000000005</v>
      </c>
      <c r="C1501" s="37">
        <f t="shared" si="69"/>
        <v>3.3184864250675804E-3</v>
      </c>
      <c r="D1501" s="55">
        <v>5.4602599999999998E-6</v>
      </c>
      <c r="E1501" s="37">
        <f t="shared" si="70"/>
        <v>-4.6145433358337046E-8</v>
      </c>
      <c r="F1501" s="37" t="e">
        <f t="shared" si="71"/>
        <v>#NUM!</v>
      </c>
    </row>
    <row r="1502" spans="1:6" x14ac:dyDescent="0.3">
      <c r="A1502" s="53">
        <v>4280</v>
      </c>
      <c r="B1502" s="54">
        <f>273.16+'[1]Measured values'!H2144</f>
        <v>301.3424</v>
      </c>
      <c r="C1502" s="37">
        <f t="shared" si="69"/>
        <v>3.3184842225986123E-3</v>
      </c>
      <c r="D1502" s="55">
        <v>8.4147799999999998E-6</v>
      </c>
      <c r="E1502" s="37">
        <f t="shared" si="70"/>
        <v>-6.5188309734532278E-8</v>
      </c>
      <c r="F1502" s="37" t="e">
        <f t="shared" si="71"/>
        <v>#NUM!</v>
      </c>
    </row>
    <row r="1503" spans="1:6" x14ac:dyDescent="0.3">
      <c r="A1503" s="53">
        <v>4282</v>
      </c>
      <c r="B1503" s="54">
        <f>273.16+'[1]Measured values'!H2145</f>
        <v>301.3426</v>
      </c>
      <c r="C1503" s="37">
        <f t="shared" si="69"/>
        <v>3.3184820201325668E-3</v>
      </c>
      <c r="D1503" s="55">
        <v>9.1253599999999997E-6</v>
      </c>
      <c r="E1503" s="37">
        <f t="shared" si="70"/>
        <v>-6.5255175782594873E-8</v>
      </c>
      <c r="F1503" s="37" t="e">
        <f t="shared" si="71"/>
        <v>#NUM!</v>
      </c>
    </row>
    <row r="1504" spans="1:6" x14ac:dyDescent="0.3">
      <c r="A1504" s="53">
        <v>4284</v>
      </c>
      <c r="B1504" s="54">
        <f>273.16+'[1]Measured values'!H2146</f>
        <v>301.3424</v>
      </c>
      <c r="C1504" s="37">
        <f t="shared" si="69"/>
        <v>3.3184842225986123E-3</v>
      </c>
      <c r="D1504" s="55">
        <v>1.13132E-5</v>
      </c>
      <c r="E1504" s="37">
        <f t="shared" si="70"/>
        <v>-8.764202815625727E-8</v>
      </c>
      <c r="F1504" s="37" t="e">
        <f t="shared" si="71"/>
        <v>#NUM!</v>
      </c>
    </row>
    <row r="1505" spans="1:6" x14ac:dyDescent="0.3">
      <c r="A1505" s="53">
        <v>4286</v>
      </c>
      <c r="B1505" s="54">
        <f>273.16+'[1]Measured values'!H2147</f>
        <v>301.3426</v>
      </c>
      <c r="C1505" s="37">
        <f t="shared" si="69"/>
        <v>3.3184820201325668E-3</v>
      </c>
      <c r="D1505" s="55">
        <v>1.3089699999999999E-5</v>
      </c>
      <c r="E1505" s="37">
        <f t="shared" si="70"/>
        <v>-9.3604052272067313E-8</v>
      </c>
      <c r="F1505" s="37" t="e">
        <f t="shared" si="71"/>
        <v>#NUM!</v>
      </c>
    </row>
    <row r="1506" spans="1:6" x14ac:dyDescent="0.3">
      <c r="A1506" s="53">
        <v>4288</v>
      </c>
      <c r="B1506" s="54">
        <f>273.16+'[1]Measured values'!H2148</f>
        <v>301.34220000000005</v>
      </c>
      <c r="C1506" s="37">
        <f t="shared" si="69"/>
        <v>3.3184864250675804E-3</v>
      </c>
      <c r="D1506" s="55">
        <v>1.43052E-5</v>
      </c>
      <c r="E1506" s="37">
        <f t="shared" si="70"/>
        <v>-1.2089527848082016E-7</v>
      </c>
      <c r="F1506" s="37" t="e">
        <f t="shared" si="71"/>
        <v>#NUM!</v>
      </c>
    </row>
    <row r="1507" spans="1:6" x14ac:dyDescent="0.3">
      <c r="A1507" s="53">
        <v>4290</v>
      </c>
      <c r="B1507" s="54">
        <f>273.16+'[1]Measured values'!H2149</f>
        <v>301.3424</v>
      </c>
      <c r="C1507" s="37">
        <f t="shared" si="69"/>
        <v>3.3184842225986123E-3</v>
      </c>
      <c r="D1507" s="55">
        <v>8.6391699999999998E-6</v>
      </c>
      <c r="E1507" s="37">
        <f t="shared" si="70"/>
        <v>-6.6926632640339878E-8</v>
      </c>
      <c r="F1507" s="37" t="e">
        <f t="shared" si="71"/>
        <v>#NUM!</v>
      </c>
    </row>
    <row r="1508" spans="1:6" x14ac:dyDescent="0.3">
      <c r="A1508" s="53">
        <v>4292</v>
      </c>
      <c r="B1508" s="54">
        <f>273.16+'[1]Measured values'!H2150</f>
        <v>301.34280000000001</v>
      </c>
      <c r="C1508" s="37">
        <f t="shared" si="69"/>
        <v>3.3184798176694448E-3</v>
      </c>
      <c r="D1508" s="55">
        <v>8.8261699999999999E-6</v>
      </c>
      <c r="E1508" s="37">
        <f t="shared" si="70"/>
        <v>-5.8607429156391688E-8</v>
      </c>
      <c r="F1508" s="37" t="e">
        <f t="shared" si="71"/>
        <v>#NUM!</v>
      </c>
    </row>
    <row r="1509" spans="1:6" x14ac:dyDescent="0.3">
      <c r="A1509" s="53">
        <v>4294</v>
      </c>
      <c r="B1509" s="54">
        <f>273.16+'[1]Measured values'!H2151</f>
        <v>301.3426</v>
      </c>
      <c r="C1509" s="37">
        <f t="shared" si="69"/>
        <v>3.3184820201325668E-3</v>
      </c>
      <c r="D1509" s="55">
        <v>1.28466E-5</v>
      </c>
      <c r="E1509" s="37">
        <f t="shared" si="70"/>
        <v>-9.1865651460181673E-8</v>
      </c>
      <c r="F1509" s="37" t="e">
        <f t="shared" si="71"/>
        <v>#NUM!</v>
      </c>
    </row>
    <row r="1510" spans="1:6" x14ac:dyDescent="0.3">
      <c r="A1510" s="53">
        <v>4296</v>
      </c>
      <c r="B1510" s="54">
        <f>273.16+'[1]Measured values'!H2152</f>
        <v>301.3426</v>
      </c>
      <c r="C1510" s="37">
        <f t="shared" si="69"/>
        <v>3.3184820201325668E-3</v>
      </c>
      <c r="D1510" s="55">
        <v>1.1874200000000001E-5</v>
      </c>
      <c r="E1510" s="37">
        <f t="shared" si="70"/>
        <v>-8.4912048212639073E-8</v>
      </c>
      <c r="F1510" s="37" t="e">
        <f t="shared" si="71"/>
        <v>#NUM!</v>
      </c>
    </row>
    <row r="1511" spans="1:6" x14ac:dyDescent="0.3">
      <c r="A1511" s="53">
        <v>4298</v>
      </c>
      <c r="B1511" s="54">
        <f>273.16+'[1]Measured values'!H2153</f>
        <v>301.3426</v>
      </c>
      <c r="C1511" s="37">
        <f t="shared" si="69"/>
        <v>3.3184820201325668E-3</v>
      </c>
      <c r="D1511" s="55">
        <v>1.22856E-5</v>
      </c>
      <c r="E1511" s="37">
        <f t="shared" si="70"/>
        <v>-8.7853957278907081E-8</v>
      </c>
      <c r="F1511" s="37" t="e">
        <f t="shared" si="71"/>
        <v>#NUM!</v>
      </c>
    </row>
    <row r="1512" spans="1:6" x14ac:dyDescent="0.3">
      <c r="A1512" s="53">
        <v>4300</v>
      </c>
      <c r="B1512" s="54">
        <f>273.16+'[1]Measured values'!H2154</f>
        <v>301.3426</v>
      </c>
      <c r="C1512" s="37">
        <f t="shared" si="69"/>
        <v>3.3184820201325668E-3</v>
      </c>
      <c r="D1512" s="55">
        <v>1.45295E-5</v>
      </c>
      <c r="E1512" s="37">
        <f t="shared" si="70"/>
        <v>-1.0390001890700337E-7</v>
      </c>
      <c r="F1512" s="37" t="e">
        <f t="shared" si="71"/>
        <v>#NUM!</v>
      </c>
    </row>
    <row r="1513" spans="1:6" x14ac:dyDescent="0.3">
      <c r="A1513" s="53">
        <v>4302</v>
      </c>
      <c r="B1513" s="54">
        <f>273.16+'[1]Measured values'!H2155</f>
        <v>301.3424</v>
      </c>
      <c r="C1513" s="37">
        <f t="shared" si="69"/>
        <v>3.3184842225986123E-3</v>
      </c>
      <c r="D1513" s="55">
        <v>1.43052E-5</v>
      </c>
      <c r="E1513" s="37">
        <f t="shared" si="70"/>
        <v>-1.1082069981799061E-7</v>
      </c>
      <c r="F1513" s="37" t="e">
        <f t="shared" si="71"/>
        <v>#NUM!</v>
      </c>
    </row>
    <row r="1514" spans="1:6" x14ac:dyDescent="0.3">
      <c r="A1514" s="53">
        <v>4304</v>
      </c>
      <c r="B1514" s="54">
        <f>273.16+'[1]Measured values'!H2156</f>
        <v>301.34220000000005</v>
      </c>
      <c r="C1514" s="37">
        <f t="shared" si="69"/>
        <v>3.3184864250675804E-3</v>
      </c>
      <c r="D1514" s="55">
        <v>1.3912499999999999E-5</v>
      </c>
      <c r="E1514" s="37">
        <f t="shared" si="70"/>
        <v>-1.1757651496409771E-7</v>
      </c>
      <c r="F1514" s="37" t="e">
        <f t="shared" si="71"/>
        <v>#NUM!</v>
      </c>
    </row>
    <row r="1515" spans="1:6" x14ac:dyDescent="0.3">
      <c r="A1515" s="53">
        <v>4306</v>
      </c>
      <c r="B1515" s="54">
        <f>273.16+'[1]Measured values'!H2157</f>
        <v>301.3426</v>
      </c>
      <c r="C1515" s="37">
        <f t="shared" si="69"/>
        <v>3.3184820201325668E-3</v>
      </c>
      <c r="D1515" s="55">
        <v>1.1331900000000001E-5</v>
      </c>
      <c r="E1515" s="37">
        <f t="shared" si="70"/>
        <v>-8.103407717074032E-8</v>
      </c>
      <c r="F1515" s="37" t="e">
        <f t="shared" si="71"/>
        <v>#NUM!</v>
      </c>
    </row>
    <row r="1516" spans="1:6" x14ac:dyDescent="0.3">
      <c r="A1516" s="53">
        <v>4308</v>
      </c>
      <c r="B1516" s="54">
        <f>273.16+'[1]Measured values'!H2158</f>
        <v>301.3424</v>
      </c>
      <c r="C1516" s="37">
        <f t="shared" si="69"/>
        <v>3.3184842225986123E-3</v>
      </c>
      <c r="D1516" s="55">
        <v>6.4513299999999999E-6</v>
      </c>
      <c r="E1516" s="37">
        <f t="shared" si="70"/>
        <v>-4.9977693800631752E-8</v>
      </c>
      <c r="F1516" s="37" t="e">
        <f t="shared" si="71"/>
        <v>#NUM!</v>
      </c>
    </row>
    <row r="1517" spans="1:6" x14ac:dyDescent="0.3">
      <c r="A1517" s="53">
        <v>4310</v>
      </c>
      <c r="B1517" s="54">
        <f>273.16+'[1]Measured values'!H2159</f>
        <v>301.3426</v>
      </c>
      <c r="C1517" s="37">
        <f t="shared" si="69"/>
        <v>3.3184820201325668E-3</v>
      </c>
      <c r="D1517" s="55">
        <v>2.8423299999999999E-6</v>
      </c>
      <c r="E1517" s="37">
        <f t="shared" si="70"/>
        <v>-2.0325416617223087E-8</v>
      </c>
      <c r="F1517" s="37" t="e">
        <f t="shared" si="71"/>
        <v>#NUM!</v>
      </c>
    </row>
    <row r="1518" spans="1:6" x14ac:dyDescent="0.3">
      <c r="A1518" s="53">
        <v>4312</v>
      </c>
      <c r="B1518" s="54">
        <f>273.16+'[1]Measured values'!H2160</f>
        <v>301.34280000000001</v>
      </c>
      <c r="C1518" s="37">
        <f t="shared" si="69"/>
        <v>3.3184798176694448E-3</v>
      </c>
      <c r="D1518" s="55">
        <v>3.4594100000000001E-6</v>
      </c>
      <c r="E1518" s="37">
        <f t="shared" si="70"/>
        <v>-2.2971133175308543E-8</v>
      </c>
      <c r="F1518" s="37" t="e">
        <f t="shared" si="71"/>
        <v>#NUM!</v>
      </c>
    </row>
    <row r="1519" spans="1:6" x14ac:dyDescent="0.3">
      <c r="A1519" s="53">
        <v>4314</v>
      </c>
      <c r="B1519" s="54">
        <f>273.16+'[1]Measured values'!H2161</f>
        <v>301.34280000000001</v>
      </c>
      <c r="C1519" s="37">
        <f t="shared" si="69"/>
        <v>3.3184798176694448E-3</v>
      </c>
      <c r="D1519" s="55">
        <v>3.4220099999999999E-6</v>
      </c>
      <c r="E1519" s="37">
        <f t="shared" si="70"/>
        <v>-2.2722790139716765E-8</v>
      </c>
      <c r="F1519" s="37" t="e">
        <f t="shared" si="71"/>
        <v>#NUM!</v>
      </c>
    </row>
    <row r="1520" spans="1:6" x14ac:dyDescent="0.3">
      <c r="A1520" s="53">
        <v>4316</v>
      </c>
      <c r="B1520" s="54">
        <f>273.16+'[1]Measured values'!H2162</f>
        <v>301.34280000000001</v>
      </c>
      <c r="C1520" s="37">
        <f t="shared" si="69"/>
        <v>3.3184798176694448E-3</v>
      </c>
      <c r="D1520" s="55">
        <v>4.9553699999999996E-6</v>
      </c>
      <c r="E1520" s="37">
        <f t="shared" si="70"/>
        <v>-3.2904588991454808E-8</v>
      </c>
      <c r="F1520" s="37" t="e">
        <f t="shared" si="71"/>
        <v>#NUM!</v>
      </c>
    </row>
    <row r="1521" spans="1:6" x14ac:dyDescent="0.3">
      <c r="A1521" s="53">
        <v>4318</v>
      </c>
      <c r="B1521" s="54">
        <f>273.16+'[1]Measured values'!H2163</f>
        <v>301.34280000000001</v>
      </c>
      <c r="C1521" s="37">
        <f t="shared" si="69"/>
        <v>3.3184798176694448E-3</v>
      </c>
      <c r="D1521" s="55">
        <v>8.24648E-6</v>
      </c>
      <c r="E1521" s="37">
        <f t="shared" si="70"/>
        <v>-5.4758178506600364E-8</v>
      </c>
      <c r="F1521" s="37" t="e">
        <f t="shared" si="71"/>
        <v>#NUM!</v>
      </c>
    </row>
    <row r="1522" spans="1:6" x14ac:dyDescent="0.3">
      <c r="A1522" s="53">
        <v>4320</v>
      </c>
      <c r="B1522" s="54">
        <f>273.16+'[1]Measured values'!H2164</f>
        <v>301.34280000000001</v>
      </c>
      <c r="C1522" s="37">
        <f t="shared" si="69"/>
        <v>3.3184798176694448E-3</v>
      </c>
      <c r="D1522" s="55">
        <v>8.9196599999999992E-6</v>
      </c>
      <c r="E1522" s="37">
        <f t="shared" si="70"/>
        <v>-5.9228220343489949E-8</v>
      </c>
      <c r="F1522" s="37" t="e">
        <f t="shared" si="71"/>
        <v>#NUM!</v>
      </c>
    </row>
    <row r="1523" spans="1:6" x14ac:dyDescent="0.3">
      <c r="A1523" s="53">
        <v>4322</v>
      </c>
      <c r="B1523" s="54">
        <f>273.16+'[1]Measured values'!H2165</f>
        <v>301.3426</v>
      </c>
      <c r="C1523" s="37">
        <f t="shared" si="69"/>
        <v>3.3184820201325668E-3</v>
      </c>
      <c r="D1523" s="55">
        <v>1.13132E-5</v>
      </c>
      <c r="E1523" s="37">
        <f t="shared" si="70"/>
        <v>-8.0900354031364495E-8</v>
      </c>
      <c r="F1523" s="37" t="e">
        <f t="shared" si="71"/>
        <v>#NUM!</v>
      </c>
    </row>
    <row r="1524" spans="1:6" x14ac:dyDescent="0.3">
      <c r="A1524" s="53">
        <v>4324</v>
      </c>
      <c r="B1524" s="54">
        <f>273.16+'[1]Measured values'!H2166</f>
        <v>301.34280000000001</v>
      </c>
      <c r="C1524" s="37">
        <f t="shared" si="69"/>
        <v>3.3184798176694448E-3</v>
      </c>
      <c r="D1524" s="55">
        <v>7.0123099999999996E-6</v>
      </c>
      <c r="E1524" s="37">
        <f t="shared" si="70"/>
        <v>-4.6563057537715341E-8</v>
      </c>
      <c r="F1524" s="37" t="e">
        <f t="shared" si="71"/>
        <v>#NUM!</v>
      </c>
    </row>
    <row r="1525" spans="1:6" x14ac:dyDescent="0.3">
      <c r="A1525" s="53">
        <v>4326</v>
      </c>
      <c r="B1525" s="54">
        <f>273.16+'[1]Measured values'!H2167</f>
        <v>301.34280000000001</v>
      </c>
      <c r="C1525" s="37">
        <f t="shared" si="69"/>
        <v>3.3184798176694448E-3</v>
      </c>
      <c r="D1525" s="55">
        <v>6.5635300000000003E-6</v>
      </c>
      <c r="E1525" s="37">
        <f t="shared" si="70"/>
        <v>-4.3583073914376402E-8</v>
      </c>
      <c r="F1525" s="37" t="e">
        <f t="shared" si="71"/>
        <v>#NUM!</v>
      </c>
    </row>
    <row r="1526" spans="1:6" x14ac:dyDescent="0.3">
      <c r="A1526" s="53">
        <v>4328</v>
      </c>
      <c r="B1526" s="54">
        <f>273.16+'[1]Measured values'!H2168</f>
        <v>301.3424</v>
      </c>
      <c r="C1526" s="37">
        <f t="shared" si="69"/>
        <v>3.3184842225986123E-3</v>
      </c>
      <c r="D1526" s="55">
        <v>1.01913E-5</v>
      </c>
      <c r="E1526" s="37">
        <f t="shared" si="70"/>
        <v>-7.895080097133124E-8</v>
      </c>
      <c r="F1526" s="37" t="e">
        <f t="shared" si="71"/>
        <v>#NUM!</v>
      </c>
    </row>
    <row r="1527" spans="1:6" x14ac:dyDescent="0.3">
      <c r="A1527" s="53">
        <v>4330</v>
      </c>
      <c r="B1527" s="54">
        <f>273.16+'[1]Measured values'!H2169</f>
        <v>301.34280000000001</v>
      </c>
      <c r="C1527" s="37">
        <f t="shared" si="69"/>
        <v>3.3184798176694448E-3</v>
      </c>
      <c r="D1527" s="55">
        <v>7.4424000000000001E-6</v>
      </c>
      <c r="E1527" s="37">
        <f t="shared" si="70"/>
        <v>-4.941893604513957E-8</v>
      </c>
      <c r="F1527" s="37" t="e">
        <f t="shared" si="71"/>
        <v>#NUM!</v>
      </c>
    </row>
    <row r="1528" spans="1:6" x14ac:dyDescent="0.3">
      <c r="A1528" s="53">
        <v>4332</v>
      </c>
      <c r="B1528" s="54">
        <f>273.16+'[1]Measured values'!H2170</f>
        <v>301.3426</v>
      </c>
      <c r="C1528" s="37">
        <f t="shared" si="69"/>
        <v>3.3184820201325668E-3</v>
      </c>
      <c r="D1528" s="55">
        <v>8.8822600000000002E-6</v>
      </c>
      <c r="E1528" s="37">
        <f t="shared" si="70"/>
        <v>-6.3516774970709233E-8</v>
      </c>
      <c r="F1528" s="37" t="e">
        <f t="shared" si="71"/>
        <v>#NUM!</v>
      </c>
    </row>
    <row r="1529" spans="1:6" x14ac:dyDescent="0.3">
      <c r="A1529" s="53">
        <v>4334</v>
      </c>
      <c r="B1529" s="54">
        <f>273.16+'[1]Measured values'!H2171</f>
        <v>301.3424</v>
      </c>
      <c r="C1529" s="37">
        <f t="shared" si="69"/>
        <v>3.3184842225986123E-3</v>
      </c>
      <c r="D1529" s="55">
        <v>8.0594900000000007E-6</v>
      </c>
      <c r="E1529" s="37">
        <f t="shared" si="70"/>
        <v>-6.2435919943523845E-8</v>
      </c>
      <c r="F1529" s="37" t="e">
        <f t="shared" si="71"/>
        <v>#NUM!</v>
      </c>
    </row>
    <row r="1530" spans="1:6" x14ac:dyDescent="0.3">
      <c r="A1530" s="53">
        <v>4336</v>
      </c>
      <c r="B1530" s="54">
        <f>273.16+'[1]Measured values'!H2172</f>
        <v>301.3424</v>
      </c>
      <c r="C1530" s="37">
        <f t="shared" si="69"/>
        <v>3.3184842225986123E-3</v>
      </c>
      <c r="D1530" s="55">
        <v>5.3106600000000004E-6</v>
      </c>
      <c r="E1530" s="37">
        <f t="shared" si="70"/>
        <v>-4.1141057636063112E-8</v>
      </c>
      <c r="F1530" s="37" t="e">
        <f t="shared" si="71"/>
        <v>#NUM!</v>
      </c>
    </row>
    <row r="1531" spans="1:6" x14ac:dyDescent="0.3">
      <c r="A1531" s="53">
        <v>4338</v>
      </c>
      <c r="B1531" s="54">
        <f>273.16+'[1]Measured values'!H2173</f>
        <v>301.34280000000001</v>
      </c>
      <c r="C1531" s="37">
        <f t="shared" si="69"/>
        <v>3.3184798176694448E-3</v>
      </c>
      <c r="D1531" s="55">
        <v>7.4797999999999995E-7</v>
      </c>
      <c r="E1531" s="37">
        <f t="shared" si="70"/>
        <v>-4.9667279080731339E-9</v>
      </c>
      <c r="F1531" s="37" t="e">
        <f t="shared" si="71"/>
        <v>#NUM!</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C416B-CC2C-4FE9-AA9D-38633F0CE6C1}">
  <sheetPr codeName="Sheet4"/>
  <dimension ref="B9:Q26"/>
  <sheetViews>
    <sheetView zoomScale="63" zoomScaleNormal="63" workbookViewId="0">
      <selection activeCell="Q25" sqref="Q25"/>
    </sheetView>
  </sheetViews>
  <sheetFormatPr defaultRowHeight="14.4" x14ac:dyDescent="0.3"/>
  <cols>
    <col min="2" max="2" width="36.21875" bestFit="1" customWidth="1"/>
    <col min="16" max="16" width="50.21875" bestFit="1" customWidth="1"/>
    <col min="24" max="24" width="32.5546875" bestFit="1" customWidth="1"/>
  </cols>
  <sheetData>
    <row r="9" spans="2:17" x14ac:dyDescent="0.3">
      <c r="B9" s="38" t="s">
        <v>34</v>
      </c>
      <c r="C9" s="16"/>
    </row>
    <row r="10" spans="2:17" x14ac:dyDescent="0.3">
      <c r="B10" s="38" t="s">
        <v>35</v>
      </c>
      <c r="C10" s="16"/>
    </row>
    <row r="11" spans="2:17" x14ac:dyDescent="0.3">
      <c r="B11" s="38" t="s">
        <v>37</v>
      </c>
      <c r="C11" s="16"/>
    </row>
    <row r="12" spans="2:17" x14ac:dyDescent="0.3">
      <c r="B12" s="38" t="s">
        <v>38</v>
      </c>
      <c r="C12" s="16"/>
    </row>
    <row r="13" spans="2:17" x14ac:dyDescent="0.3">
      <c r="B13" s="38" t="s">
        <v>39</v>
      </c>
      <c r="C13" s="16"/>
    </row>
    <row r="14" spans="2:17" x14ac:dyDescent="0.3">
      <c r="B14" s="38" t="s">
        <v>36</v>
      </c>
      <c r="C14" s="37" t="e">
        <f>((C10*C12)+(C13*C11))/(C10*C12)</f>
        <v>#DIV/0!</v>
      </c>
      <c r="P14" s="38" t="s">
        <v>298</v>
      </c>
      <c r="Q14" s="16"/>
    </row>
    <row r="15" spans="2:17" x14ac:dyDescent="0.3">
      <c r="B15" s="38" t="s">
        <v>41</v>
      </c>
      <c r="C15" s="16"/>
      <c r="P15" s="38" t="s">
        <v>297</v>
      </c>
      <c r="Q15" s="16"/>
    </row>
    <row r="16" spans="2:17" x14ac:dyDescent="0.3">
      <c r="B16" s="38" t="s">
        <v>42</v>
      </c>
      <c r="C16" s="16"/>
      <c r="P16" s="38" t="s">
        <v>296</v>
      </c>
      <c r="Q16" s="16"/>
    </row>
    <row r="17" spans="2:17" x14ac:dyDescent="0.3">
      <c r="B17" s="38" t="s">
        <v>40</v>
      </c>
      <c r="C17" s="37" t="e">
        <f>(-C14*C10*C9)/(C15/C16)</f>
        <v>#DIV/0!</v>
      </c>
      <c r="P17" s="38" t="s">
        <v>295</v>
      </c>
      <c r="Q17" s="37">
        <f>Q14*(Q15-Q16)</f>
        <v>0</v>
      </c>
    </row>
    <row r="18" spans="2:17" x14ac:dyDescent="0.3">
      <c r="P18" s="38" t="s">
        <v>294</v>
      </c>
      <c r="Q18" s="16"/>
    </row>
    <row r="19" spans="2:17" x14ac:dyDescent="0.3">
      <c r="P19" s="38" t="s">
        <v>293</v>
      </c>
      <c r="Q19" s="16"/>
    </row>
    <row r="20" spans="2:17" x14ac:dyDescent="0.3">
      <c r="P20" s="38" t="s">
        <v>188</v>
      </c>
      <c r="Q20" s="16"/>
    </row>
    <row r="21" spans="2:17" x14ac:dyDescent="0.3">
      <c r="P21" s="38" t="s">
        <v>40</v>
      </c>
      <c r="Q21" s="37" t="e">
        <f>(Q17*Q20)/Q18</f>
        <v>#DIV/0!</v>
      </c>
    </row>
    <row r="22" spans="2:17" x14ac:dyDescent="0.3">
      <c r="P22" s="38" t="s">
        <v>299</v>
      </c>
      <c r="Q22" s="42"/>
    </row>
    <row r="23" spans="2:17" x14ac:dyDescent="0.3">
      <c r="P23" s="38" t="s">
        <v>300</v>
      </c>
      <c r="Q23" s="42"/>
    </row>
    <row r="24" spans="2:17" x14ac:dyDescent="0.3">
      <c r="P24" s="38" t="s">
        <v>287</v>
      </c>
      <c r="Q24" s="37" t="e">
        <f>Q22+(Q23*Q26)</f>
        <v>#DIV/0!</v>
      </c>
    </row>
    <row r="25" spans="2:17" x14ac:dyDescent="0.3">
      <c r="P25" s="38" t="s">
        <v>288</v>
      </c>
      <c r="Q25" s="16"/>
    </row>
    <row r="26" spans="2:17" x14ac:dyDescent="0.3">
      <c r="P26" s="38" t="s">
        <v>286</v>
      </c>
      <c r="Q26" s="37" t="e">
        <f>Q21/Q19</f>
        <v>#DIV/0!</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04FB-9E42-4070-9EE6-1A0023687754}">
  <sheetPr codeName="Sheet5"/>
  <dimension ref="B7:C18"/>
  <sheetViews>
    <sheetView zoomScale="94" zoomScaleNormal="94" workbookViewId="0">
      <selection activeCell="E20" sqref="E20"/>
    </sheetView>
  </sheetViews>
  <sheetFormatPr defaultRowHeight="14.4" x14ac:dyDescent="0.3"/>
  <cols>
    <col min="1" max="2" width="27.21875" bestFit="1" customWidth="1"/>
    <col min="3" max="3" width="7.44140625" bestFit="1" customWidth="1"/>
    <col min="5" max="5" width="27.21875" bestFit="1" customWidth="1"/>
  </cols>
  <sheetData>
    <row r="7" spans="2:3" x14ac:dyDescent="0.3">
      <c r="B7" s="79" t="s">
        <v>291</v>
      </c>
      <c r="C7" s="80"/>
    </row>
    <row r="8" spans="2:3" x14ac:dyDescent="0.3">
      <c r="B8" s="38" t="s">
        <v>117</v>
      </c>
      <c r="C8" s="16"/>
    </row>
    <row r="9" spans="2:3" x14ac:dyDescent="0.3">
      <c r="B9" s="38" t="s">
        <v>119</v>
      </c>
      <c r="C9" s="16"/>
    </row>
    <row r="10" spans="2:3" x14ac:dyDescent="0.3">
      <c r="B10" s="38" t="s">
        <v>118</v>
      </c>
      <c r="C10" s="16"/>
    </row>
    <row r="11" spans="2:3" x14ac:dyDescent="0.3">
      <c r="B11" s="38" t="s">
        <v>290</v>
      </c>
      <c r="C11" s="16"/>
    </row>
    <row r="12" spans="2:3" x14ac:dyDescent="0.3">
      <c r="B12" s="38" t="s">
        <v>120</v>
      </c>
      <c r="C12" s="16"/>
    </row>
    <row r="13" spans="2:3" x14ac:dyDescent="0.3">
      <c r="B13" s="38" t="s">
        <v>121</v>
      </c>
      <c r="C13" s="16"/>
    </row>
    <row r="14" spans="2:3" x14ac:dyDescent="0.3">
      <c r="B14" s="38" t="s">
        <v>192</v>
      </c>
      <c r="C14" s="16">
        <v>11</v>
      </c>
    </row>
    <row r="15" spans="2:3" x14ac:dyDescent="0.3">
      <c r="B15" s="38" t="s">
        <v>191</v>
      </c>
      <c r="C15" s="16"/>
    </row>
    <row r="16" spans="2:3" x14ac:dyDescent="0.3">
      <c r="B16" s="38" t="s">
        <v>122</v>
      </c>
      <c r="C16" s="16"/>
    </row>
    <row r="17" spans="2:3" x14ac:dyDescent="0.3">
      <c r="B17" s="38" t="s">
        <v>123</v>
      </c>
      <c r="C17" s="37" t="e">
        <f>(C12*4)/((2*C15)+(2*C16))</f>
        <v>#DIV/0!</v>
      </c>
    </row>
    <row r="18" spans="2:3" x14ac:dyDescent="0.3">
      <c r="B18" s="38" t="s">
        <v>140</v>
      </c>
      <c r="C18" s="16"/>
    </row>
  </sheetData>
  <mergeCells count="1">
    <mergeCell ref="B7:C7"/>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5A82B-7402-49D5-8265-8FA6F740D175}">
  <sheetPr codeName="Sheet14"/>
  <dimension ref="A6:Z12"/>
  <sheetViews>
    <sheetView zoomScale="76" workbookViewId="0">
      <selection activeCell="R18" sqref="R18"/>
    </sheetView>
  </sheetViews>
  <sheetFormatPr defaultRowHeight="14.4" x14ac:dyDescent="0.3"/>
  <cols>
    <col min="1" max="1" width="26.88671875" bestFit="1" customWidth="1"/>
    <col min="3" max="3" width="12.109375" bestFit="1" customWidth="1"/>
    <col min="4" max="4" width="29.88671875" bestFit="1" customWidth="1"/>
    <col min="5" max="5" width="17.44140625" bestFit="1" customWidth="1"/>
    <col min="8" max="8" width="26.33203125" bestFit="1" customWidth="1"/>
    <col min="9" max="9" width="6.33203125" bestFit="1" customWidth="1"/>
    <col min="10" max="10" width="17.44140625" bestFit="1" customWidth="1"/>
    <col min="12" max="12" width="15" bestFit="1" customWidth="1"/>
    <col min="13" max="13" width="6.33203125" bestFit="1" customWidth="1"/>
    <col min="14" max="14" width="17.44140625" bestFit="1" customWidth="1"/>
    <col min="16" max="16" width="15" bestFit="1" customWidth="1"/>
    <col min="17" max="17" width="6.33203125" bestFit="1" customWidth="1"/>
    <col min="18" max="18" width="17.44140625" bestFit="1" customWidth="1"/>
    <col min="20" max="20" width="15" bestFit="1" customWidth="1"/>
    <col min="21" max="21" width="7" bestFit="1" customWidth="1"/>
    <col min="22" max="22" width="17.44140625" bestFit="1" customWidth="1"/>
    <col min="24" max="24" width="15" bestFit="1" customWidth="1"/>
    <col min="25" max="25" width="7" bestFit="1" customWidth="1"/>
    <col min="26" max="26" width="17.44140625" bestFit="1" customWidth="1"/>
  </cols>
  <sheetData>
    <row r="6" spans="1:26" ht="15" thickBot="1" x14ac:dyDescent="0.35">
      <c r="A6" s="44" t="s">
        <v>308</v>
      </c>
      <c r="H6" s="44" t="s">
        <v>315</v>
      </c>
    </row>
    <row r="7" spans="1:26" ht="15" thickBot="1" x14ac:dyDescent="0.35">
      <c r="A7" s="38" t="s">
        <v>311</v>
      </c>
      <c r="B7" s="16"/>
      <c r="D7" s="52" t="s">
        <v>318</v>
      </c>
      <c r="H7" s="38" t="s">
        <v>317</v>
      </c>
      <c r="I7" s="16"/>
    </row>
    <row r="8" spans="1:26" x14ac:dyDescent="0.3">
      <c r="A8" s="38" t="s">
        <v>145</v>
      </c>
      <c r="B8" s="16"/>
      <c r="H8" s="38" t="s">
        <v>316</v>
      </c>
      <c r="I8" s="16">
        <v>0.1</v>
      </c>
      <c r="L8" s="38" t="s">
        <v>316</v>
      </c>
      <c r="M8" s="16">
        <v>0.25</v>
      </c>
      <c r="P8" s="38" t="s">
        <v>316</v>
      </c>
      <c r="Q8" s="16">
        <v>0.5</v>
      </c>
      <c r="T8" s="38" t="s">
        <v>316</v>
      </c>
      <c r="U8" s="16">
        <v>0.75</v>
      </c>
      <c r="X8" s="38" t="s">
        <v>316</v>
      </c>
      <c r="Y8" s="16">
        <v>0.9</v>
      </c>
    </row>
    <row r="9" spans="1:26" x14ac:dyDescent="0.3">
      <c r="H9" s="38" t="s">
        <v>309</v>
      </c>
      <c r="I9" s="38" t="s">
        <v>310</v>
      </c>
      <c r="J9" s="47" t="s">
        <v>313</v>
      </c>
      <c r="L9" s="38" t="s">
        <v>309</v>
      </c>
      <c r="M9" s="38" t="s">
        <v>310</v>
      </c>
      <c r="N9" s="47" t="s">
        <v>313</v>
      </c>
      <c r="P9" s="38" t="s">
        <v>309</v>
      </c>
      <c r="Q9" s="38" t="s">
        <v>310</v>
      </c>
      <c r="R9" s="47" t="s">
        <v>313</v>
      </c>
      <c r="T9" s="38" t="s">
        <v>309</v>
      </c>
      <c r="U9" s="38" t="s">
        <v>310</v>
      </c>
      <c r="V9" s="47" t="s">
        <v>313</v>
      </c>
      <c r="X9" s="38" t="s">
        <v>309</v>
      </c>
      <c r="Y9" s="38" t="s">
        <v>310</v>
      </c>
      <c r="Z9" s="47" t="s">
        <v>313</v>
      </c>
    </row>
    <row r="10" spans="1:26" x14ac:dyDescent="0.3">
      <c r="A10" s="38" t="s">
        <v>309</v>
      </c>
      <c r="B10" s="38" t="s">
        <v>310</v>
      </c>
      <c r="C10" s="38" t="s">
        <v>312</v>
      </c>
      <c r="D10" s="38" t="s">
        <v>314</v>
      </c>
      <c r="E10" s="38" t="s">
        <v>313</v>
      </c>
    </row>
    <row r="11" spans="1:26" x14ac:dyDescent="0.3">
      <c r="A11" s="1"/>
      <c r="B11" s="46" t="e">
        <f>A11/$B$8</f>
        <v>#DIV/0!</v>
      </c>
      <c r="C11" s="46" t="e">
        <f>B11^2</f>
        <v>#DIV/0!</v>
      </c>
      <c r="D11" s="46" t="e">
        <f>0.5*$B$7*C11</f>
        <v>#DIV/0!</v>
      </c>
      <c r="E11" s="1"/>
    </row>
    <row r="12" spans="1:26" x14ac:dyDescent="0.3">
      <c r="L12" t="s">
        <v>307</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E40B3-E6BD-4A91-BD3E-B748C72B0080}">
  <sheetPr codeName="Sheet8"/>
  <dimension ref="A7:Q42"/>
  <sheetViews>
    <sheetView topLeftCell="B10" zoomScale="71" zoomScaleNormal="100" workbookViewId="0">
      <selection activeCell="B32" sqref="B32"/>
    </sheetView>
  </sheetViews>
  <sheetFormatPr defaultRowHeight="14.4" x14ac:dyDescent="0.3"/>
  <cols>
    <col min="1" max="1" width="49.5546875" bestFit="1" customWidth="1"/>
    <col min="2" max="2" width="16.88671875" bestFit="1" customWidth="1"/>
    <col min="3" max="3" width="38.21875" bestFit="1" customWidth="1"/>
    <col min="11" max="11" width="12.77734375" customWidth="1"/>
  </cols>
  <sheetData>
    <row r="7" spans="1:16" x14ac:dyDescent="0.3">
      <c r="A7" s="44" t="s">
        <v>305</v>
      </c>
    </row>
    <row r="8" spans="1:16" x14ac:dyDescent="0.3">
      <c r="A8" s="38" t="s">
        <v>47</v>
      </c>
      <c r="B8" s="16">
        <f>80/(6*10^7)</f>
        <v>1.3333333333333334E-6</v>
      </c>
    </row>
    <row r="9" spans="1:16" x14ac:dyDescent="0.3">
      <c r="A9" s="38" t="s">
        <v>48</v>
      </c>
      <c r="B9" s="16">
        <f>103/(6*10^7)</f>
        <v>1.7166666666666666E-6</v>
      </c>
    </row>
    <row r="10" spans="1:16" x14ac:dyDescent="0.3">
      <c r="A10" s="38" t="s">
        <v>51</v>
      </c>
      <c r="B10" s="16">
        <v>1000</v>
      </c>
    </row>
    <row r="11" spans="1:16" ht="15" thickBot="1" x14ac:dyDescent="0.35">
      <c r="A11" s="38" t="s">
        <v>50</v>
      </c>
      <c r="B11" s="16">
        <v>1.87</v>
      </c>
    </row>
    <row r="12" spans="1:16" ht="15" thickBot="1" x14ac:dyDescent="0.35">
      <c r="A12" s="38" t="s">
        <v>52</v>
      </c>
      <c r="B12" s="16">
        <f>1/1000</f>
        <v>1E-3</v>
      </c>
      <c r="N12" s="84" t="s">
        <v>90</v>
      </c>
      <c r="O12" s="85"/>
      <c r="P12" s="86"/>
    </row>
    <row r="13" spans="1:16" x14ac:dyDescent="0.3">
      <c r="A13" s="38" t="s">
        <v>53</v>
      </c>
      <c r="B13" s="16">
        <f>1.2/1000</f>
        <v>1.1999999999999999E-3</v>
      </c>
    </row>
    <row r="14" spans="1:16" x14ac:dyDescent="0.3">
      <c r="A14" s="38" t="s">
        <v>54</v>
      </c>
      <c r="B14" s="37">
        <f>(2*B13*B12)/(B13+B12)</f>
        <v>1.090909090909091E-3</v>
      </c>
    </row>
    <row r="15" spans="1:16" x14ac:dyDescent="0.3">
      <c r="A15" s="38" t="s">
        <v>55</v>
      </c>
      <c r="B15" s="37">
        <f>B8/(B12*B13)</f>
        <v>1.1111111111111112</v>
      </c>
    </row>
    <row r="16" spans="1:16" x14ac:dyDescent="0.3">
      <c r="A16" s="38" t="s">
        <v>58</v>
      </c>
      <c r="B16" s="37">
        <f>B9/(B12*B13)</f>
        <v>1.4305555555555556</v>
      </c>
    </row>
    <row r="17" spans="1:3" x14ac:dyDescent="0.3">
      <c r="A17" s="38" t="s">
        <v>59</v>
      </c>
      <c r="B17" s="16">
        <v>1E-3</v>
      </c>
    </row>
    <row r="18" spans="1:3" x14ac:dyDescent="0.3">
      <c r="A18" s="38" t="s">
        <v>60</v>
      </c>
      <c r="B18" s="16">
        <f>14.9*10^-6</f>
        <v>1.49E-5</v>
      </c>
    </row>
    <row r="19" spans="1:3" x14ac:dyDescent="0.3">
      <c r="A19" s="38" t="s">
        <v>56</v>
      </c>
      <c r="B19" s="37">
        <f>(B14*B15*B10)/B17</f>
        <v>1212.1212121212122</v>
      </c>
    </row>
    <row r="20" spans="1:3" x14ac:dyDescent="0.3">
      <c r="A20" s="38" t="s">
        <v>57</v>
      </c>
      <c r="B20" s="37">
        <f>(B11*B14*B16)/B18</f>
        <v>195.86129753914992</v>
      </c>
    </row>
    <row r="21" spans="1:3" x14ac:dyDescent="0.3">
      <c r="A21" s="38" t="s">
        <v>69</v>
      </c>
      <c r="B21" s="16">
        <v>1</v>
      </c>
    </row>
    <row r="22" spans="1:3" x14ac:dyDescent="0.3">
      <c r="A22" s="38" t="s">
        <v>70</v>
      </c>
      <c r="B22" s="16">
        <v>16</v>
      </c>
    </row>
    <row r="23" spans="1:3" x14ac:dyDescent="0.3">
      <c r="A23" s="38" t="s">
        <v>71</v>
      </c>
      <c r="B23" s="16">
        <v>16</v>
      </c>
    </row>
    <row r="24" spans="1:3" x14ac:dyDescent="0.3">
      <c r="A24" s="38" t="s">
        <v>68</v>
      </c>
      <c r="B24" s="37">
        <f>(2*B22*(B17^B21)*(B15^(2-B21))*(B10^(1-B21)))/(B14^(1+B21))</f>
        <v>29876.543209876541</v>
      </c>
    </row>
    <row r="25" spans="1:3" x14ac:dyDescent="0.3">
      <c r="A25" s="38" t="s">
        <v>74</v>
      </c>
      <c r="B25" s="37">
        <f>(2*B23*(B18^B21)*(B16^(2-B21))*(B11^(1-B21)))/(B14^(1+B21))</f>
        <v>573.14413580246912</v>
      </c>
    </row>
    <row r="26" spans="1:3" x14ac:dyDescent="0.3">
      <c r="A26" s="38" t="s">
        <v>75</v>
      </c>
      <c r="B26" s="37">
        <f>SQRT(B24/B25)</f>
        <v>7.219934322361178</v>
      </c>
    </row>
    <row r="27" spans="1:3" x14ac:dyDescent="0.3">
      <c r="A27" s="38" t="s">
        <v>78</v>
      </c>
      <c r="B27" s="16">
        <v>5</v>
      </c>
    </row>
    <row r="28" spans="1:3" x14ac:dyDescent="0.3">
      <c r="A28" s="38" t="s">
        <v>76</v>
      </c>
      <c r="B28" s="37">
        <f>SQRT(1+(B27/B26)+(1/(B26^2)))</f>
        <v>1.3083236699238385</v>
      </c>
    </row>
    <row r="29" spans="1:3" x14ac:dyDescent="0.3">
      <c r="A29" s="38" t="s">
        <v>77</v>
      </c>
      <c r="B29" s="37">
        <f>SQRT(1+(B27*B26)+(B26^2))</f>
        <v>9.4460109692406586</v>
      </c>
    </row>
    <row r="30" spans="1:3" x14ac:dyDescent="0.3">
      <c r="A30" s="38" t="s">
        <v>88</v>
      </c>
      <c r="B30" s="16">
        <v>96</v>
      </c>
    </row>
    <row r="31" spans="1:3" x14ac:dyDescent="0.3">
      <c r="A31" s="38" t="s">
        <v>92</v>
      </c>
      <c r="B31" s="45">
        <f>B30/B19</f>
        <v>7.9199999999999993E-2</v>
      </c>
      <c r="C31" t="s">
        <v>306</v>
      </c>
    </row>
    <row r="32" spans="1:3" x14ac:dyDescent="0.3">
      <c r="A32" s="38" t="s">
        <v>94</v>
      </c>
      <c r="B32" s="16">
        <f>8.7*(10^-6)</f>
        <v>8.6999999999999997E-6</v>
      </c>
    </row>
    <row r="33" spans="1:17" x14ac:dyDescent="0.3">
      <c r="A33" s="38" t="s">
        <v>95</v>
      </c>
      <c r="B33" s="16">
        <v>7.25</v>
      </c>
    </row>
    <row r="34" spans="1:17" ht="15" thickBot="1" x14ac:dyDescent="0.35">
      <c r="A34" s="38" t="s">
        <v>93</v>
      </c>
      <c r="B34" s="37">
        <f>(B28^2)*B10*(B15^2)*0.5*B31*(B33/B14)</f>
        <v>556147.52647388715</v>
      </c>
    </row>
    <row r="35" spans="1:17" ht="15" thickBot="1" x14ac:dyDescent="0.35">
      <c r="M35" s="84" t="s">
        <v>89</v>
      </c>
      <c r="N35" s="85"/>
      <c r="O35" s="86"/>
    </row>
    <row r="37" spans="1:17" x14ac:dyDescent="0.3">
      <c r="Q37">
        <f>((2*(LOG10(B14/0.5)))+1.14)^-2</f>
        <v>5.7168470846837856E-2</v>
      </c>
    </row>
    <row r="41" spans="1:17" ht="15" thickBot="1" x14ac:dyDescent="0.35"/>
    <row r="42" spans="1:17" ht="15" thickBot="1" x14ac:dyDescent="0.35">
      <c r="N42" s="84" t="s">
        <v>91</v>
      </c>
      <c r="O42" s="85"/>
      <c r="P42" s="86"/>
    </row>
  </sheetData>
  <mergeCells count="3">
    <mergeCell ref="N42:P42"/>
    <mergeCell ref="M35:O35"/>
    <mergeCell ref="N12:P12"/>
  </mergeCell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E5A2D-3BC7-4F9F-B60C-F5CCED2C5F27}">
  <sheetPr codeName="Sheet6"/>
  <dimension ref="A10:O47"/>
  <sheetViews>
    <sheetView topLeftCell="M1" zoomScale="63" zoomScaleNormal="55" workbookViewId="0">
      <selection activeCell="N47" sqref="N47"/>
    </sheetView>
  </sheetViews>
  <sheetFormatPr defaultRowHeight="14.4" x14ac:dyDescent="0.3"/>
  <cols>
    <col min="1" max="1" width="36.44140625" bestFit="1" customWidth="1"/>
    <col min="11" max="11" width="63.33203125" bestFit="1" customWidth="1"/>
    <col min="13" max="13" width="37.21875" bestFit="1" customWidth="1"/>
    <col min="14" max="14" width="60.44140625" bestFit="1" customWidth="1"/>
  </cols>
  <sheetData>
    <row r="10" spans="1:12" x14ac:dyDescent="0.3">
      <c r="A10" s="44" t="s">
        <v>3</v>
      </c>
      <c r="K10" s="49" t="s">
        <v>137</v>
      </c>
    </row>
    <row r="11" spans="1:12" x14ac:dyDescent="0.3">
      <c r="A11" s="38" t="s">
        <v>126</v>
      </c>
      <c r="B11" s="16"/>
      <c r="K11" s="44" t="s">
        <v>138</v>
      </c>
    </row>
    <row r="12" spans="1:12" x14ac:dyDescent="0.3">
      <c r="A12" s="38" t="s">
        <v>127</v>
      </c>
      <c r="B12" s="16"/>
      <c r="K12" s="38" t="s">
        <v>54</v>
      </c>
      <c r="L12" s="16"/>
    </row>
    <row r="13" spans="1:12" x14ac:dyDescent="0.3">
      <c r="A13" s="38" t="s">
        <v>125</v>
      </c>
      <c r="B13" s="16"/>
      <c r="K13" s="38" t="s">
        <v>140</v>
      </c>
      <c r="L13" s="16"/>
    </row>
    <row r="14" spans="1:12" x14ac:dyDescent="0.3">
      <c r="A14" s="38" t="s">
        <v>124</v>
      </c>
      <c r="B14" s="16"/>
      <c r="K14" s="38" t="s">
        <v>321</v>
      </c>
      <c r="L14" s="16"/>
    </row>
    <row r="15" spans="1:12" x14ac:dyDescent="0.3">
      <c r="A15" s="38" t="s">
        <v>128</v>
      </c>
      <c r="B15" s="37" t="e">
        <f>(B11*B13)/(B12*B14)</f>
        <v>#DIV/0!</v>
      </c>
      <c r="K15" s="38" t="s">
        <v>322</v>
      </c>
      <c r="L15" s="16"/>
    </row>
    <row r="16" spans="1:12" x14ac:dyDescent="0.3">
      <c r="K16" s="38" t="s">
        <v>323</v>
      </c>
      <c r="L16" s="16"/>
    </row>
    <row r="17" spans="1:12" x14ac:dyDescent="0.3">
      <c r="K17" s="50" t="s">
        <v>331</v>
      </c>
      <c r="L17" s="37" t="e">
        <f>(L12*L14*L15)/L16</f>
        <v>#DIV/0!</v>
      </c>
    </row>
    <row r="18" spans="1:12" x14ac:dyDescent="0.3">
      <c r="A18" s="44" t="s">
        <v>7</v>
      </c>
      <c r="K18" s="38" t="s">
        <v>324</v>
      </c>
      <c r="L18" s="16"/>
    </row>
    <row r="19" spans="1:12" x14ac:dyDescent="0.3">
      <c r="A19" s="38" t="s">
        <v>129</v>
      </c>
      <c r="B19" s="16"/>
      <c r="K19" s="38" t="s">
        <v>325</v>
      </c>
      <c r="L19" s="16"/>
    </row>
    <row r="20" spans="1:12" x14ac:dyDescent="0.3">
      <c r="A20" s="38" t="s">
        <v>130</v>
      </c>
      <c r="B20" s="16"/>
      <c r="K20" s="38" t="s">
        <v>326</v>
      </c>
      <c r="L20" s="16"/>
    </row>
    <row r="21" spans="1:12" x14ac:dyDescent="0.3">
      <c r="A21" s="38" t="s">
        <v>131</v>
      </c>
      <c r="B21" s="16"/>
      <c r="K21" s="50" t="s">
        <v>332</v>
      </c>
      <c r="L21" s="37" t="e">
        <f>(L12*L18*L19)/L20</f>
        <v>#DIV/0!</v>
      </c>
    </row>
    <row r="22" spans="1:12" x14ac:dyDescent="0.3">
      <c r="A22" s="38" t="s">
        <v>132</v>
      </c>
      <c r="B22" s="16"/>
      <c r="K22" s="38" t="s">
        <v>327</v>
      </c>
      <c r="L22" s="16"/>
    </row>
    <row r="23" spans="1:12" x14ac:dyDescent="0.3">
      <c r="A23" s="38" t="s">
        <v>133</v>
      </c>
      <c r="B23" s="16"/>
      <c r="K23" s="38" t="s">
        <v>328</v>
      </c>
      <c r="L23" s="16"/>
    </row>
    <row r="24" spans="1:12" x14ac:dyDescent="0.3">
      <c r="A24" s="38" t="s">
        <v>134</v>
      </c>
      <c r="B24" s="37" t="e">
        <f>(B19*B20*(-B21))/(B22*B23)</f>
        <v>#DIV/0!</v>
      </c>
      <c r="K24" s="38" t="s">
        <v>329</v>
      </c>
      <c r="L24" s="37" t="e">
        <f>L22/(L22+L23)</f>
        <v>#DIV/0!</v>
      </c>
    </row>
    <row r="25" spans="1:12" x14ac:dyDescent="0.3">
      <c r="K25" s="38" t="s">
        <v>330</v>
      </c>
      <c r="L25" s="37" t="e">
        <f>L23/(L23+L22)</f>
        <v>#DIV/0!</v>
      </c>
    </row>
    <row r="26" spans="1:12" x14ac:dyDescent="0.3">
      <c r="A26" s="44" t="s">
        <v>12</v>
      </c>
      <c r="K26" s="38" t="s">
        <v>139</v>
      </c>
      <c r="L26" s="37" t="e">
        <f>(L24*L17)+(L25*L21)</f>
        <v>#DIV/0!</v>
      </c>
    </row>
    <row r="27" spans="1:12" x14ac:dyDescent="0.3">
      <c r="A27" s="38" t="s">
        <v>136</v>
      </c>
      <c r="B27" s="16"/>
      <c r="K27" s="38" t="s">
        <v>333</v>
      </c>
      <c r="L27" s="16"/>
    </row>
    <row r="28" spans="1:12" x14ac:dyDescent="0.3">
      <c r="A28" s="38" t="s">
        <v>131</v>
      </c>
      <c r="B28" s="16"/>
      <c r="K28" s="38" t="s">
        <v>334</v>
      </c>
      <c r="L28" s="16"/>
    </row>
    <row r="29" spans="1:12" x14ac:dyDescent="0.3">
      <c r="A29" s="38" t="s">
        <v>54</v>
      </c>
      <c r="B29" s="16"/>
      <c r="K29" s="38" t="s">
        <v>335</v>
      </c>
      <c r="L29" s="16"/>
    </row>
    <row r="30" spans="1:12" x14ac:dyDescent="0.3">
      <c r="A30" s="38" t="s">
        <v>134</v>
      </c>
      <c r="B30" s="16"/>
      <c r="K30" s="38" t="s">
        <v>336</v>
      </c>
      <c r="L30" s="16"/>
    </row>
    <row r="31" spans="1:12" x14ac:dyDescent="0.3">
      <c r="A31" s="38" t="s">
        <v>126</v>
      </c>
      <c r="B31" s="16"/>
      <c r="K31" s="50" t="s">
        <v>337</v>
      </c>
      <c r="L31" s="37" t="e">
        <f>(L28*L16)/L27</f>
        <v>#DIV/0!</v>
      </c>
    </row>
    <row r="32" spans="1:12" x14ac:dyDescent="0.3">
      <c r="A32" s="48" t="s">
        <v>135</v>
      </c>
      <c r="B32" s="37" t="e">
        <f>(B27*(-B28)*(B29^2))/(4*B30*B31)</f>
        <v>#DIV/0!</v>
      </c>
      <c r="K32" s="50" t="s">
        <v>338</v>
      </c>
      <c r="L32" s="37" t="e">
        <f>(L30*L18)/L29</f>
        <v>#DIV/0!</v>
      </c>
    </row>
    <row r="33" spans="11:15" x14ac:dyDescent="0.3">
      <c r="K33" s="38" t="s">
        <v>141</v>
      </c>
      <c r="L33" s="37" t="e">
        <f>(L31*L24)+(L32*L25)</f>
        <v>#DIV/0!</v>
      </c>
    </row>
    <row r="34" spans="11:15" x14ac:dyDescent="0.3">
      <c r="K34" s="38" t="s">
        <v>142</v>
      </c>
      <c r="L34" s="45"/>
      <c r="M34" t="s">
        <v>306</v>
      </c>
    </row>
    <row r="35" spans="11:15" x14ac:dyDescent="0.3">
      <c r="K35" s="38" t="s">
        <v>143</v>
      </c>
      <c r="L35" s="16"/>
      <c r="N35" s="76" t="s">
        <v>149</v>
      </c>
      <c r="O35" s="76"/>
    </row>
    <row r="36" spans="11:15" x14ac:dyDescent="0.3">
      <c r="K36" s="38" t="s">
        <v>144</v>
      </c>
      <c r="L36" s="16"/>
    </row>
    <row r="37" spans="11:15" x14ac:dyDescent="0.3">
      <c r="K37" s="38" t="s">
        <v>145</v>
      </c>
      <c r="L37" s="37">
        <f>L35*L36</f>
        <v>0</v>
      </c>
    </row>
    <row r="38" spans="11:15" x14ac:dyDescent="0.3">
      <c r="K38" s="38" t="s">
        <v>146</v>
      </c>
      <c r="L38" s="16"/>
    </row>
    <row r="39" spans="11:15" x14ac:dyDescent="0.3">
      <c r="K39" s="38" t="s">
        <v>147</v>
      </c>
      <c r="L39" s="16"/>
    </row>
    <row r="40" spans="11:15" x14ac:dyDescent="0.3">
      <c r="K40" s="38" t="s">
        <v>292</v>
      </c>
      <c r="L40" s="16"/>
    </row>
    <row r="41" spans="11:15" x14ac:dyDescent="0.3">
      <c r="K41" s="38" t="s">
        <v>148</v>
      </c>
      <c r="L41" s="37" t="e">
        <f>(1/L37)*(((L12/(L34*L27))+(4*L38/L39)+(1/L40))^-1)</f>
        <v>#DIV/0!</v>
      </c>
      <c r="N41" s="76" t="s">
        <v>150</v>
      </c>
      <c r="O41" s="76"/>
    </row>
    <row r="42" spans="11:15" x14ac:dyDescent="0.3">
      <c r="N42" s="38" t="s">
        <v>151</v>
      </c>
      <c r="O42" s="16"/>
    </row>
    <row r="43" spans="11:15" x14ac:dyDescent="0.3">
      <c r="N43" s="38" t="s">
        <v>136</v>
      </c>
      <c r="O43" s="16"/>
    </row>
    <row r="44" spans="11:15" x14ac:dyDescent="0.3">
      <c r="N44" s="38" t="s">
        <v>131</v>
      </c>
      <c r="O44" s="16"/>
    </row>
    <row r="45" spans="11:15" x14ac:dyDescent="0.3">
      <c r="N45" s="38" t="s">
        <v>94</v>
      </c>
      <c r="O45" s="16"/>
    </row>
    <row r="46" spans="11:15" x14ac:dyDescent="0.3">
      <c r="N46" s="38" t="s">
        <v>152</v>
      </c>
      <c r="O46" s="37">
        <f>PI()*L12*L13</f>
        <v>0</v>
      </c>
    </row>
    <row r="47" spans="11:15" x14ac:dyDescent="0.3">
      <c r="N47" s="38" t="s">
        <v>153</v>
      </c>
      <c r="O47" s="37" t="e">
        <f>O42-((O45*O43*O44)/(L41*O46))</f>
        <v>#DIV/0!</v>
      </c>
    </row>
  </sheetData>
  <mergeCells count="2">
    <mergeCell ref="N41:O41"/>
    <mergeCell ref="N35:O35"/>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0F14F-36D1-427A-A703-1F8CB8EFB46A}">
  <sheetPr codeName="Sheet7"/>
  <dimension ref="A9:O50"/>
  <sheetViews>
    <sheetView topLeftCell="A7" zoomScale="56" zoomScaleNormal="70" workbookViewId="0">
      <selection activeCell="L21" sqref="L21"/>
    </sheetView>
  </sheetViews>
  <sheetFormatPr defaultRowHeight="14.4" x14ac:dyDescent="0.3"/>
  <cols>
    <col min="1" max="1" width="60.33203125" bestFit="1" customWidth="1"/>
    <col min="2" max="2" width="7.33203125" bestFit="1" customWidth="1"/>
    <col min="3" max="3" width="78.44140625" bestFit="1" customWidth="1"/>
    <col min="5" max="5" width="43.88671875" bestFit="1" customWidth="1"/>
    <col min="6" max="6" width="18.33203125" bestFit="1" customWidth="1"/>
    <col min="7" max="7" width="20.88671875" bestFit="1" customWidth="1"/>
  </cols>
  <sheetData>
    <row r="9" spans="1:6" x14ac:dyDescent="0.3">
      <c r="A9" s="76" t="s">
        <v>3</v>
      </c>
      <c r="B9" s="76"/>
    </row>
    <row r="10" spans="1:6" x14ac:dyDescent="0.3">
      <c r="A10" s="38" t="s">
        <v>156</v>
      </c>
      <c r="B10" s="16"/>
    </row>
    <row r="11" spans="1:6" x14ac:dyDescent="0.3">
      <c r="A11" s="38" t="s">
        <v>157</v>
      </c>
      <c r="B11" s="16"/>
      <c r="E11" s="87" t="s">
        <v>163</v>
      </c>
      <c r="F11" s="87"/>
    </row>
    <row r="12" spans="1:6" x14ac:dyDescent="0.3">
      <c r="A12" s="38" t="s">
        <v>344</v>
      </c>
      <c r="B12" s="16"/>
      <c r="E12" s="87"/>
      <c r="F12" s="87"/>
    </row>
    <row r="13" spans="1:6" x14ac:dyDescent="0.3">
      <c r="A13" s="38" t="s">
        <v>327</v>
      </c>
      <c r="B13" s="16"/>
      <c r="E13" s="38" t="s">
        <v>98</v>
      </c>
      <c r="F13" s="16">
        <v>37.299999999999997</v>
      </c>
    </row>
    <row r="14" spans="1:6" x14ac:dyDescent="0.3">
      <c r="A14" s="38" t="s">
        <v>328</v>
      </c>
      <c r="B14" s="16"/>
      <c r="E14" s="38" t="s">
        <v>97</v>
      </c>
      <c r="F14" s="16">
        <v>18.7</v>
      </c>
    </row>
    <row r="15" spans="1:6" x14ac:dyDescent="0.3">
      <c r="A15" s="38" t="s">
        <v>329</v>
      </c>
      <c r="B15" s="37" t="e">
        <f>B13/(B13+B14)</f>
        <v>#DIV/0!</v>
      </c>
      <c r="E15" s="38" t="s">
        <v>99</v>
      </c>
      <c r="F15" s="16">
        <v>0.89</v>
      </c>
    </row>
    <row r="16" spans="1:6" x14ac:dyDescent="0.3">
      <c r="A16" s="38" t="s">
        <v>330</v>
      </c>
      <c r="B16" s="37" t="e">
        <f>B14/(B14+B13)</f>
        <v>#DIV/0!</v>
      </c>
      <c r="E16" s="38" t="s">
        <v>100</v>
      </c>
      <c r="F16" s="37">
        <f>(6.02*(10^-5))*((F14^0.36)/((F15^0.61)*(F13^0.64)))</f>
        <v>1.8299444784912425E-5</v>
      </c>
    </row>
    <row r="17" spans="1:6" x14ac:dyDescent="0.3">
      <c r="A17" s="38" t="s">
        <v>154</v>
      </c>
      <c r="B17" s="37" t="e">
        <f>((B15*B13)+(B16*B14))/B12</f>
        <v>#DIV/0!</v>
      </c>
      <c r="E17" s="38" t="s">
        <v>96</v>
      </c>
      <c r="F17" s="16">
        <v>303.16000000000003</v>
      </c>
    </row>
    <row r="18" spans="1:6" x14ac:dyDescent="0.3">
      <c r="A18" s="38" t="s">
        <v>343</v>
      </c>
      <c r="B18" s="16"/>
      <c r="E18" s="38" t="s">
        <v>102</v>
      </c>
      <c r="F18" s="37">
        <f>4.996*10^3*F16*EXP(-2539/F17)</f>
        <v>2.1076277953725336E-5</v>
      </c>
    </row>
    <row r="19" spans="1:6" x14ac:dyDescent="0.3">
      <c r="A19" s="38" t="s">
        <v>317</v>
      </c>
      <c r="B19" s="16"/>
    </row>
    <row r="20" spans="1:6" x14ac:dyDescent="0.3">
      <c r="A20" s="38" t="s">
        <v>311</v>
      </c>
      <c r="B20" s="37" t="e">
        <f>(B15*B18)+(B19*B16)</f>
        <v>#DIV/0!</v>
      </c>
      <c r="E20" s="87" t="s">
        <v>164</v>
      </c>
      <c r="F20" s="87"/>
    </row>
    <row r="21" spans="1:6" x14ac:dyDescent="0.3">
      <c r="A21" s="38" t="s">
        <v>155</v>
      </c>
      <c r="B21" s="37" t="e">
        <f>(B10*B17)/(B11*B18)</f>
        <v>#DIV/0!</v>
      </c>
      <c r="E21" s="87"/>
      <c r="F21" s="87"/>
    </row>
    <row r="22" spans="1:6" x14ac:dyDescent="0.3">
      <c r="A22" s="38" t="s">
        <v>345</v>
      </c>
      <c r="B22" s="16"/>
      <c r="E22" s="38" t="s">
        <v>165</v>
      </c>
      <c r="F22" s="16"/>
    </row>
    <row r="23" spans="1:6" x14ac:dyDescent="0.3">
      <c r="A23" s="38" t="s">
        <v>346</v>
      </c>
      <c r="B23" s="16"/>
      <c r="E23" s="38" t="s">
        <v>169</v>
      </c>
      <c r="F23" s="16"/>
    </row>
    <row r="24" spans="1:6" x14ac:dyDescent="0.3">
      <c r="A24" s="38" t="s">
        <v>347</v>
      </c>
      <c r="B24" s="37" t="e">
        <f>(B15*B22)+(B16*B23)</f>
        <v>#DIV/0!</v>
      </c>
      <c r="E24" s="38" t="s">
        <v>170</v>
      </c>
      <c r="F24" s="16"/>
    </row>
    <row r="25" spans="1:6" x14ac:dyDescent="0.3">
      <c r="A25" s="38" t="s">
        <v>158</v>
      </c>
      <c r="B25" s="37" t="e">
        <f>B24/B20</f>
        <v>#DIV/0!</v>
      </c>
      <c r="E25" s="38" t="s">
        <v>166</v>
      </c>
      <c r="F25" s="16"/>
    </row>
    <row r="26" spans="1:6" x14ac:dyDescent="0.3">
      <c r="A26" s="38" t="s">
        <v>159</v>
      </c>
      <c r="B26" s="16">
        <v>17.3</v>
      </c>
      <c r="E26" s="38" t="s">
        <v>167</v>
      </c>
      <c r="F26" s="16"/>
    </row>
    <row r="27" spans="1:6" x14ac:dyDescent="0.3">
      <c r="A27" s="38" t="s">
        <v>160</v>
      </c>
      <c r="B27" s="45"/>
      <c r="C27" t="s">
        <v>348</v>
      </c>
      <c r="E27" s="38" t="s">
        <v>168</v>
      </c>
      <c r="F27" s="16"/>
    </row>
    <row r="28" spans="1:6" x14ac:dyDescent="0.3">
      <c r="A28" s="38" t="s">
        <v>161</v>
      </c>
      <c r="B28" s="37" t="e">
        <f>B25/B27</f>
        <v>#DIV/0!</v>
      </c>
      <c r="E28" s="38" t="s">
        <v>160</v>
      </c>
      <c r="F28" s="37" t="e">
        <f>(5.4*(10^-8))*((((F22^0.5)*(F24^0.333)*F25)/(F26*(F27^0.5)*(F23^0.333)))^0.93)</f>
        <v>#DIV/0!</v>
      </c>
    </row>
    <row r="29" spans="1:6" x14ac:dyDescent="0.3">
      <c r="A29" s="38" t="s">
        <v>162</v>
      </c>
      <c r="B29" s="37" t="e">
        <f>B26*B28*((B25/B21)^0.5)</f>
        <v>#DIV/0!</v>
      </c>
    </row>
    <row r="31" spans="1:6" x14ac:dyDescent="0.3">
      <c r="A31" s="89" t="s">
        <v>171</v>
      </c>
      <c r="B31" s="89"/>
    </row>
    <row r="32" spans="1:6" x14ac:dyDescent="0.3">
      <c r="A32" s="38" t="s">
        <v>54</v>
      </c>
      <c r="B32" s="16"/>
    </row>
    <row r="33" spans="1:15" x14ac:dyDescent="0.3">
      <c r="A33" s="38" t="s">
        <v>155</v>
      </c>
      <c r="B33" s="37" t="e">
        <f>(B25*32*(B17^2))/(B32^2)</f>
        <v>#DIV/0!</v>
      </c>
    </row>
    <row r="34" spans="1:15" x14ac:dyDescent="0.3">
      <c r="A34" s="38" t="s">
        <v>162</v>
      </c>
      <c r="B34" s="37" t="e">
        <f>0.15*(B33^(-0.45))</f>
        <v>#DIV/0!</v>
      </c>
    </row>
    <row r="37" spans="1:15" x14ac:dyDescent="0.3">
      <c r="A37" s="76" t="s">
        <v>7</v>
      </c>
      <c r="B37" s="76"/>
      <c r="E37" s="90" t="s">
        <v>176</v>
      </c>
      <c r="F37" s="90"/>
      <c r="G37" s="90"/>
    </row>
    <row r="38" spans="1:15" x14ac:dyDescent="0.3">
      <c r="A38" s="76" t="s">
        <v>175</v>
      </c>
      <c r="B38" s="76"/>
      <c r="E38" s="38"/>
      <c r="F38" s="38" t="s">
        <v>45</v>
      </c>
      <c r="G38" s="38" t="s">
        <v>46</v>
      </c>
    </row>
    <row r="39" spans="1:15" x14ac:dyDescent="0.3">
      <c r="A39" s="76" t="s">
        <v>177</v>
      </c>
      <c r="B39" s="76"/>
      <c r="E39" s="38" t="s">
        <v>47</v>
      </c>
      <c r="F39" s="16">
        <f>80/(6*10^7)</f>
        <v>1.3333333333333334E-6</v>
      </c>
      <c r="G39" s="16">
        <f>80/(6*10^7)</f>
        <v>1.3333333333333334E-6</v>
      </c>
      <c r="I39" s="88" t="s">
        <v>72</v>
      </c>
      <c r="J39" s="88"/>
      <c r="K39" s="88"/>
      <c r="M39" s="88" t="s">
        <v>73</v>
      </c>
      <c r="N39" s="88"/>
      <c r="O39" s="88"/>
    </row>
    <row r="40" spans="1:15" x14ac:dyDescent="0.3">
      <c r="A40" s="38" t="s">
        <v>157</v>
      </c>
      <c r="B40" s="16"/>
      <c r="E40" s="38" t="s">
        <v>48</v>
      </c>
      <c r="F40" s="16">
        <f>103/(6*10^7)</f>
        <v>1.7166666666666666E-6</v>
      </c>
      <c r="G40" s="16">
        <f>103/(6*10^7)</f>
        <v>1.7166666666666666E-6</v>
      </c>
      <c r="I40" s="88"/>
      <c r="J40" s="88"/>
      <c r="K40" s="88"/>
      <c r="M40" s="88"/>
      <c r="N40" s="88"/>
      <c r="O40" s="88"/>
    </row>
    <row r="41" spans="1:15" x14ac:dyDescent="0.3">
      <c r="A41" s="38" t="s">
        <v>54</v>
      </c>
      <c r="B41" s="16"/>
      <c r="E41" s="38" t="s">
        <v>49</v>
      </c>
      <c r="F41" s="37">
        <f>0.125*((F39/F40)^-1.04)</f>
        <v>0.16257252095256847</v>
      </c>
      <c r="G41" s="37">
        <f>0.2468*((G39/G40)^(-1.205))</f>
        <v>0.33464980540752864</v>
      </c>
    </row>
    <row r="42" spans="1:15" x14ac:dyDescent="0.3">
      <c r="A42" s="38" t="s">
        <v>178</v>
      </c>
      <c r="B42" s="37" t="e">
        <f>'Heat transfer coeff prediction'!L26</f>
        <v>#DIV/0!</v>
      </c>
      <c r="C42" t="s">
        <v>350</v>
      </c>
      <c r="E42" s="38" t="s">
        <v>51</v>
      </c>
      <c r="F42" s="16">
        <v>1000</v>
      </c>
      <c r="G42" s="16">
        <v>1000</v>
      </c>
    </row>
    <row r="43" spans="1:15" x14ac:dyDescent="0.3">
      <c r="A43" s="38" t="s">
        <v>161</v>
      </c>
      <c r="B43" s="37" t="e">
        <f>B28</f>
        <v>#DIV/0!</v>
      </c>
      <c r="E43" s="38" t="s">
        <v>50</v>
      </c>
      <c r="F43" s="16">
        <v>1.87</v>
      </c>
      <c r="G43" s="16">
        <v>1.87</v>
      </c>
    </row>
    <row r="44" spans="1:15" x14ac:dyDescent="0.3">
      <c r="A44" s="38" t="s">
        <v>179</v>
      </c>
      <c r="B44" s="37" t="e">
        <f>2.076*(B42^0.28)*((B40/B41)^-0.12)*(B43^(1/3))</f>
        <v>#DIV/0!</v>
      </c>
      <c r="E44" s="38" t="s">
        <v>61</v>
      </c>
      <c r="F44" s="37">
        <f>F39*F42</f>
        <v>1.3333333333333335E-3</v>
      </c>
      <c r="G44" s="37">
        <f>G39*G42</f>
        <v>1.3333333333333335E-3</v>
      </c>
    </row>
    <row r="45" spans="1:15" x14ac:dyDescent="0.3">
      <c r="A45" s="38" t="s">
        <v>349</v>
      </c>
      <c r="B45" s="45">
        <f>1.65*10^-3</f>
        <v>1.65E-3</v>
      </c>
      <c r="C45" t="s">
        <v>351</v>
      </c>
      <c r="E45" s="38" t="s">
        <v>62</v>
      </c>
      <c r="F45" s="37">
        <f>F40*F43</f>
        <v>3.2101666666666668E-6</v>
      </c>
      <c r="G45" s="37">
        <f>G40*G43</f>
        <v>3.2101666666666668E-6</v>
      </c>
    </row>
    <row r="46" spans="1:15" x14ac:dyDescent="0.3">
      <c r="A46" s="38" t="s">
        <v>160</v>
      </c>
      <c r="B46" s="45"/>
      <c r="C46" t="s">
        <v>348</v>
      </c>
      <c r="E46" s="38" t="s">
        <v>63</v>
      </c>
      <c r="F46" s="37">
        <f>(F45/F43)+(F44/F42)</f>
        <v>3.05E-6</v>
      </c>
      <c r="G46" s="37">
        <f>(G45+G44)/(G42+G43)</f>
        <v>1.3340488286903492E-6</v>
      </c>
    </row>
    <row r="47" spans="1:15" x14ac:dyDescent="0.3">
      <c r="A47" s="38" t="s">
        <v>180</v>
      </c>
      <c r="B47" s="37" t="e">
        <f>(B44*B46)/B45</f>
        <v>#DIV/0!</v>
      </c>
      <c r="E47" s="38" t="s">
        <v>64</v>
      </c>
      <c r="F47" s="16">
        <v>27000</v>
      </c>
      <c r="G47" s="16">
        <v>27000</v>
      </c>
    </row>
    <row r="48" spans="1:15" x14ac:dyDescent="0.3">
      <c r="E48" s="38" t="s">
        <v>65</v>
      </c>
      <c r="F48" s="37">
        <f>F46*F47</f>
        <v>8.2350000000000007E-2</v>
      </c>
      <c r="G48" s="37">
        <f>G46*G47</f>
        <v>3.6019318374639425E-2</v>
      </c>
    </row>
    <row r="49" spans="5:7" x14ac:dyDescent="0.3">
      <c r="E49" s="38" t="s">
        <v>66</v>
      </c>
      <c r="F49" s="37">
        <f>466.9*((F39/F40)^-0.673)</f>
        <v>553.45684737461715</v>
      </c>
      <c r="G49" s="37">
        <f>602.7*((G39/G40)^-0.783)</f>
        <v>734.57015376248273</v>
      </c>
    </row>
    <row r="50" spans="5:7" x14ac:dyDescent="0.3">
      <c r="E50" s="38" t="s">
        <v>183</v>
      </c>
      <c r="F50" s="37">
        <f>(0.101*(F48^0.443)*(F41^0.459))</f>
        <v>1.4515466155580772E-2</v>
      </c>
      <c r="G50" s="37">
        <f>(0.101*(G48^0.443)*(G41^0.459))</f>
        <v>1.4016954726679942E-2</v>
      </c>
    </row>
  </sheetData>
  <mergeCells count="10">
    <mergeCell ref="E11:F12"/>
    <mergeCell ref="I39:K40"/>
    <mergeCell ref="M39:O40"/>
    <mergeCell ref="A9:B9"/>
    <mergeCell ref="A31:B31"/>
    <mergeCell ref="A37:B37"/>
    <mergeCell ref="E20:F21"/>
    <mergeCell ref="A38:B38"/>
    <mergeCell ref="A39:B39"/>
    <mergeCell ref="E37:G37"/>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FB060-2238-4481-9190-10D18568DA27}">
  <sheetPr codeName="Sheet9"/>
  <dimension ref="A9:B20"/>
  <sheetViews>
    <sheetView showWhiteSpace="0" zoomScale="77" zoomScaleNormal="57" workbookViewId="0">
      <selection activeCell="B21" sqref="B21"/>
    </sheetView>
  </sheetViews>
  <sheetFormatPr defaultRowHeight="14.4" x14ac:dyDescent="0.3"/>
  <cols>
    <col min="1" max="1" width="29.21875" bestFit="1" customWidth="1"/>
    <col min="5" max="5" width="19" bestFit="1" customWidth="1"/>
  </cols>
  <sheetData>
    <row r="9" spans="1:2" x14ac:dyDescent="0.3">
      <c r="A9" s="38" t="s">
        <v>190</v>
      </c>
      <c r="B9" s="16"/>
    </row>
    <row r="10" spans="1:2" x14ac:dyDescent="0.3">
      <c r="A10" s="38" t="s">
        <v>188</v>
      </c>
      <c r="B10" s="16"/>
    </row>
    <row r="11" spans="1:2" x14ac:dyDescent="0.3">
      <c r="A11" s="38" t="s">
        <v>189</v>
      </c>
      <c r="B11" s="37" t="e">
        <f>B9/B10</f>
        <v>#DIV/0!</v>
      </c>
    </row>
    <row r="13" spans="1:2" x14ac:dyDescent="0.3">
      <c r="A13" s="38" t="s">
        <v>103</v>
      </c>
      <c r="B13" s="16"/>
    </row>
    <row r="14" spans="1:2" x14ac:dyDescent="0.3">
      <c r="A14" s="38" t="s">
        <v>69</v>
      </c>
      <c r="B14" s="16"/>
    </row>
    <row r="15" spans="1:2" x14ac:dyDescent="0.3">
      <c r="A15" s="38" t="s">
        <v>104</v>
      </c>
      <c r="B15" s="16"/>
    </row>
    <row r="16" spans="1:2" x14ac:dyDescent="0.3">
      <c r="A16" s="38" t="s">
        <v>105</v>
      </c>
      <c r="B16" s="16"/>
    </row>
    <row r="17" spans="1:2" x14ac:dyDescent="0.3">
      <c r="A17" s="38" t="s">
        <v>106</v>
      </c>
      <c r="B17" s="16"/>
    </row>
    <row r="18" spans="1:2" x14ac:dyDescent="0.3">
      <c r="A18" s="38" t="s">
        <v>101</v>
      </c>
      <c r="B18" s="16"/>
    </row>
    <row r="19" spans="1:2" x14ac:dyDescent="0.3">
      <c r="A19" s="38" t="s">
        <v>67</v>
      </c>
      <c r="B19" s="16"/>
    </row>
    <row r="20" spans="1:2" x14ac:dyDescent="0.3">
      <c r="A20" s="38" t="s">
        <v>182</v>
      </c>
      <c r="B20" s="37" t="e">
        <f>SQRT((2/(B13+1))*B15*(B16^(B13-1))*(B17^B14)*B18)/B19</f>
        <v>#DIV/0!</v>
      </c>
    </row>
  </sheetData>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2639E-8E6D-4004-A1CE-4D4D99F92F67}">
  <sheetPr codeName="Sheet10"/>
  <dimension ref="A1:H59"/>
  <sheetViews>
    <sheetView tabSelected="1" zoomScale="79" zoomScaleNormal="90" workbookViewId="0">
      <selection activeCell="B5" sqref="B5"/>
    </sheetView>
  </sheetViews>
  <sheetFormatPr defaultRowHeight="14.4" x14ac:dyDescent="0.3"/>
  <cols>
    <col min="1" max="1" width="25.44140625" bestFit="1" customWidth="1"/>
    <col min="2" max="2" width="12" bestFit="1" customWidth="1"/>
    <col min="6" max="6" width="11.6640625" bestFit="1" customWidth="1"/>
  </cols>
  <sheetData>
    <row r="1" spans="1:8" x14ac:dyDescent="0.3">
      <c r="A1" s="38" t="s">
        <v>214</v>
      </c>
      <c r="B1" s="16">
        <v>313.16000000000003</v>
      </c>
      <c r="C1" s="51" t="s">
        <v>194</v>
      </c>
    </row>
    <row r="2" spans="1:8" x14ac:dyDescent="0.3">
      <c r="A2" s="38" t="s">
        <v>193</v>
      </c>
      <c r="B2" s="16">
        <v>52900</v>
      </c>
      <c r="C2" s="51" t="s">
        <v>195</v>
      </c>
    </row>
    <row r="3" spans="1:8" x14ac:dyDescent="0.3">
      <c r="A3" s="38" t="s">
        <v>196</v>
      </c>
      <c r="B3" s="16">
        <v>8.3144600000000004</v>
      </c>
      <c r="C3" s="51" t="s">
        <v>197</v>
      </c>
    </row>
    <row r="4" spans="1:8" x14ac:dyDescent="0.3">
      <c r="A4" s="38" t="s">
        <v>198</v>
      </c>
      <c r="B4" s="16">
        <v>3929405.341</v>
      </c>
      <c r="C4" s="51" t="s">
        <v>199</v>
      </c>
    </row>
    <row r="5" spans="1:8" x14ac:dyDescent="0.3">
      <c r="A5" s="38" t="s">
        <v>201</v>
      </c>
      <c r="B5" s="16">
        <v>100</v>
      </c>
      <c r="C5" s="51" t="s">
        <v>209</v>
      </c>
    </row>
    <row r="6" spans="1:8" x14ac:dyDescent="0.3">
      <c r="A6" s="38" t="s">
        <v>200</v>
      </c>
      <c r="B6" s="16">
        <v>840</v>
      </c>
      <c r="C6" s="51" t="s">
        <v>209</v>
      </c>
    </row>
    <row r="7" spans="1:8" x14ac:dyDescent="0.3">
      <c r="A7" s="38" t="s">
        <v>202</v>
      </c>
      <c r="B7" s="16">
        <f>3/60000000</f>
        <v>4.9999999999999998E-8</v>
      </c>
      <c r="C7" s="51" t="s">
        <v>210</v>
      </c>
    </row>
    <row r="8" spans="1:8" x14ac:dyDescent="0.3">
      <c r="A8" s="38" t="s">
        <v>203</v>
      </c>
      <c r="B8" s="16">
        <v>1E-3</v>
      </c>
      <c r="C8" s="51" t="s">
        <v>103</v>
      </c>
      <c r="E8" s="22" t="s">
        <v>215</v>
      </c>
      <c r="F8" s="22" t="s">
        <v>105</v>
      </c>
      <c r="G8" s="22" t="s">
        <v>216</v>
      </c>
      <c r="H8" s="22" t="s">
        <v>16</v>
      </c>
    </row>
    <row r="9" spans="1:8" x14ac:dyDescent="0.3">
      <c r="A9" s="38" t="s">
        <v>204</v>
      </c>
      <c r="B9" s="16">
        <v>1.1999999999999999E-3</v>
      </c>
      <c r="C9" s="51" t="s">
        <v>103</v>
      </c>
      <c r="E9" s="2">
        <v>0</v>
      </c>
      <c r="F9" s="2">
        <v>840</v>
      </c>
      <c r="G9" s="2">
        <v>313.16000000000003</v>
      </c>
      <c r="H9" s="2">
        <v>0</v>
      </c>
    </row>
    <row r="10" spans="1:8" ht="18.600000000000001" customHeight="1" x14ac:dyDescent="0.3">
      <c r="A10" s="38" t="s">
        <v>205</v>
      </c>
      <c r="B10" s="37">
        <f>PI()*B11^2</f>
        <v>2.8274333882308133E-7</v>
      </c>
      <c r="C10" s="51" t="s">
        <v>213</v>
      </c>
      <c r="E10" s="2">
        <v>0.02</v>
      </c>
      <c r="F10" s="2">
        <v>839.60681533898742</v>
      </c>
      <c r="G10" s="2">
        <v>313.16495066094922</v>
      </c>
      <c r="H10" s="2">
        <v>1.3999999999999999E-2</v>
      </c>
    </row>
    <row r="11" spans="1:8" x14ac:dyDescent="0.3">
      <c r="A11" s="38" t="s">
        <v>22</v>
      </c>
      <c r="B11" s="16">
        <f>0.3/1000</f>
        <v>2.9999999999999997E-4</v>
      </c>
      <c r="C11" s="51" t="s">
        <v>103</v>
      </c>
      <c r="E11" s="2">
        <v>0.04</v>
      </c>
      <c r="F11" s="2">
        <v>839.21363067797483</v>
      </c>
      <c r="G11" s="2">
        <v>313.16990132189846</v>
      </c>
      <c r="H11" s="2">
        <v>2.7999999999999997E-2</v>
      </c>
    </row>
    <row r="12" spans="1:8" x14ac:dyDescent="0.3">
      <c r="A12" s="38" t="s">
        <v>355</v>
      </c>
      <c r="B12" s="16">
        <v>1</v>
      </c>
      <c r="C12" s="51"/>
      <c r="E12" s="2">
        <v>0.06</v>
      </c>
      <c r="F12" s="2">
        <v>838.82044601696225</v>
      </c>
      <c r="G12" s="2">
        <v>313.17485198284771</v>
      </c>
      <c r="H12" s="2">
        <v>4.1999999999999996E-2</v>
      </c>
    </row>
    <row r="13" spans="1:8" x14ac:dyDescent="0.3">
      <c r="A13" s="38" t="s">
        <v>356</v>
      </c>
      <c r="B13" s="16">
        <v>0</v>
      </c>
      <c r="C13" s="51"/>
      <c r="E13" s="2">
        <v>0.08</v>
      </c>
      <c r="F13" s="2">
        <v>838.42726135594978</v>
      </c>
      <c r="G13" s="2">
        <v>313.17980264379696</v>
      </c>
      <c r="H13" s="2">
        <v>5.5999999999999994E-2</v>
      </c>
    </row>
    <row r="14" spans="1:8" x14ac:dyDescent="0.3">
      <c r="A14" s="38" t="s">
        <v>206</v>
      </c>
      <c r="B14" s="16">
        <v>20000</v>
      </c>
      <c r="C14" s="51" t="s">
        <v>195</v>
      </c>
      <c r="E14" s="2">
        <v>0.1</v>
      </c>
      <c r="F14" s="2">
        <v>838.0340766949372</v>
      </c>
      <c r="G14" s="2">
        <v>313.18475330474621</v>
      </c>
      <c r="H14" s="2">
        <v>6.9999999999999993E-2</v>
      </c>
    </row>
    <row r="15" spans="1:8" x14ac:dyDescent="0.3">
      <c r="A15" s="38" t="s">
        <v>207</v>
      </c>
      <c r="B15" s="16">
        <v>1527.32</v>
      </c>
      <c r="C15" s="51" t="s">
        <v>212</v>
      </c>
      <c r="E15" s="2">
        <v>0.12</v>
      </c>
      <c r="F15" s="2">
        <v>837.64089203392462</v>
      </c>
      <c r="G15" s="2">
        <v>313.18970396569546</v>
      </c>
      <c r="H15" s="2">
        <v>8.3999999999999991E-2</v>
      </c>
    </row>
    <row r="16" spans="1:8" x14ac:dyDescent="0.3">
      <c r="A16" s="38" t="s">
        <v>208</v>
      </c>
      <c r="B16" s="16">
        <v>1040</v>
      </c>
      <c r="C16" s="51" t="s">
        <v>211</v>
      </c>
      <c r="E16" s="2">
        <v>0.14000000000000001</v>
      </c>
      <c r="F16" s="2">
        <v>837.24770737291203</v>
      </c>
      <c r="G16" s="2">
        <v>313.19465462664476</v>
      </c>
      <c r="H16" s="2">
        <v>9.799999999999999E-2</v>
      </c>
    </row>
    <row r="17" spans="1:8" x14ac:dyDescent="0.3">
      <c r="A17" s="38" t="s">
        <v>16</v>
      </c>
      <c r="B17" s="16">
        <v>0.7</v>
      </c>
      <c r="C17" s="51" t="s">
        <v>103</v>
      </c>
      <c r="E17" s="2">
        <v>0.16</v>
      </c>
      <c r="F17" s="2">
        <v>836.85452271189945</v>
      </c>
      <c r="G17" s="2">
        <v>313.19960528759401</v>
      </c>
      <c r="H17" s="2">
        <v>0.11199999999999999</v>
      </c>
    </row>
    <row r="18" spans="1:8" x14ac:dyDescent="0.3">
      <c r="A18" s="38" t="s">
        <v>148</v>
      </c>
      <c r="B18" s="16">
        <v>300</v>
      </c>
      <c r="C18" s="51" t="s">
        <v>217</v>
      </c>
      <c r="E18" s="2">
        <v>0.18</v>
      </c>
      <c r="F18" s="2">
        <v>836.46133805088687</v>
      </c>
      <c r="G18" s="2">
        <v>313.20455594854326</v>
      </c>
      <c r="H18" s="2">
        <v>0.126</v>
      </c>
    </row>
    <row r="19" spans="1:8" x14ac:dyDescent="0.3">
      <c r="A19" s="38" t="s">
        <v>218</v>
      </c>
      <c r="B19" s="37">
        <f>2*PI()*B11*B17</f>
        <v>1.3194689145077129E-3</v>
      </c>
      <c r="C19" s="51" t="s">
        <v>213</v>
      </c>
      <c r="E19" s="2">
        <v>0.2</v>
      </c>
      <c r="F19" s="2">
        <v>836.06815338987428</v>
      </c>
      <c r="G19" s="2">
        <v>313.20950660949251</v>
      </c>
      <c r="H19" s="2">
        <v>0.13999999999999999</v>
      </c>
    </row>
    <row r="20" spans="1:8" x14ac:dyDescent="0.3">
      <c r="A20" s="38" t="s">
        <v>219</v>
      </c>
      <c r="B20" s="16">
        <v>312</v>
      </c>
      <c r="C20" s="51" t="s">
        <v>194</v>
      </c>
      <c r="E20" s="2">
        <v>0.22</v>
      </c>
      <c r="F20" s="2">
        <v>835.6749687288617</v>
      </c>
      <c r="G20" s="2">
        <v>313.21445727044176</v>
      </c>
      <c r="H20" s="2">
        <v>0.15399999999999997</v>
      </c>
    </row>
    <row r="21" spans="1:8" x14ac:dyDescent="0.3">
      <c r="A21" s="38" t="s">
        <v>220</v>
      </c>
      <c r="B21" s="37">
        <f>PI()*(B11^2)*B17</f>
        <v>1.9792033717615693E-7</v>
      </c>
      <c r="C21" s="51" t="s">
        <v>221</v>
      </c>
      <c r="E21" s="2">
        <v>0.24</v>
      </c>
      <c r="F21" s="2">
        <v>835.28178406784923</v>
      </c>
      <c r="G21" s="2">
        <v>313.219407931391</v>
      </c>
      <c r="H21" s="2">
        <v>0.16799999999999998</v>
      </c>
    </row>
    <row r="22" spans="1:8" x14ac:dyDescent="0.3">
      <c r="E22" s="2">
        <v>0.26</v>
      </c>
      <c r="F22" s="2">
        <v>834.88859940683665</v>
      </c>
      <c r="G22" s="2">
        <v>313.22435859234025</v>
      </c>
      <c r="H22" s="2">
        <v>0.182</v>
      </c>
    </row>
    <row r="23" spans="1:8" x14ac:dyDescent="0.3">
      <c r="E23" s="2">
        <v>0.28000000000000003</v>
      </c>
      <c r="F23" s="2">
        <v>834.49541474582406</v>
      </c>
      <c r="G23" s="2">
        <v>313.2293092532895</v>
      </c>
      <c r="H23" s="2">
        <v>0.19599999999999998</v>
      </c>
    </row>
    <row r="24" spans="1:8" x14ac:dyDescent="0.3">
      <c r="A24" s="38" t="s">
        <v>130</v>
      </c>
      <c r="B24" s="37">
        <f>(1-(F59/Castart))*100</f>
        <v>2.3403848869795629</v>
      </c>
      <c r="E24" s="2">
        <v>0.3</v>
      </c>
      <c r="F24" s="2">
        <v>834.10223008481148</v>
      </c>
      <c r="G24" s="2">
        <v>313.23425991423875</v>
      </c>
      <c r="H24" s="2">
        <v>0.20999999999999996</v>
      </c>
    </row>
    <row r="25" spans="1:8" x14ac:dyDescent="0.3">
      <c r="E25" s="2">
        <v>0.32</v>
      </c>
      <c r="F25" s="2">
        <v>833.7090454237989</v>
      </c>
      <c r="G25" s="2">
        <v>313.239210575188</v>
      </c>
      <c r="H25" s="2">
        <v>0.22399999999999998</v>
      </c>
    </row>
    <row r="26" spans="1:8" x14ac:dyDescent="0.3">
      <c r="E26" s="2">
        <v>0.34</v>
      </c>
      <c r="F26" s="2">
        <v>833.31586076278643</v>
      </c>
      <c r="G26" s="2">
        <v>313.2441612361373</v>
      </c>
      <c r="H26" s="2">
        <v>0.23799999999999999</v>
      </c>
    </row>
    <row r="27" spans="1:8" x14ac:dyDescent="0.3">
      <c r="E27" s="2">
        <v>0.36</v>
      </c>
      <c r="F27" s="2">
        <v>832.92267610177385</v>
      </c>
      <c r="G27" s="2">
        <v>313.24911189708655</v>
      </c>
      <c r="H27" s="2">
        <v>0.252</v>
      </c>
    </row>
    <row r="28" spans="1:8" x14ac:dyDescent="0.3">
      <c r="E28" s="2">
        <v>0.38</v>
      </c>
      <c r="F28" s="2">
        <v>832.52949144076126</v>
      </c>
      <c r="G28" s="2">
        <v>313.2540625580358</v>
      </c>
      <c r="H28" s="2">
        <v>0.26599999999999996</v>
      </c>
    </row>
    <row r="29" spans="1:8" x14ac:dyDescent="0.3">
      <c r="E29" s="2">
        <v>0.4</v>
      </c>
      <c r="F29" s="2">
        <v>832.13630677974868</v>
      </c>
      <c r="G29" s="2">
        <v>313.25901321898505</v>
      </c>
      <c r="H29" s="2">
        <v>0.27999999999999997</v>
      </c>
    </row>
    <row r="30" spans="1:8" x14ac:dyDescent="0.3">
      <c r="E30" s="2">
        <v>0.42</v>
      </c>
      <c r="F30" s="2">
        <v>831.7431221187361</v>
      </c>
      <c r="G30" s="2">
        <v>313.26396387993429</v>
      </c>
      <c r="H30" s="2">
        <v>0.29399999999999998</v>
      </c>
    </row>
    <row r="31" spans="1:8" x14ac:dyDescent="0.3">
      <c r="E31" s="2">
        <v>0.44</v>
      </c>
      <c r="F31" s="2">
        <v>831.34993745772351</v>
      </c>
      <c r="G31" s="2">
        <v>313.26891454088354</v>
      </c>
      <c r="H31" s="2">
        <v>0.30799999999999994</v>
      </c>
    </row>
    <row r="32" spans="1:8" x14ac:dyDescent="0.3">
      <c r="E32" s="2">
        <v>0.46</v>
      </c>
      <c r="F32" s="2">
        <v>830.95675279671093</v>
      </c>
      <c r="G32" s="2">
        <v>313.27386520183279</v>
      </c>
      <c r="H32" s="2">
        <v>0.32199999999999995</v>
      </c>
    </row>
    <row r="33" spans="5:8" x14ac:dyDescent="0.3">
      <c r="E33" s="2">
        <v>0.48</v>
      </c>
      <c r="F33" s="2">
        <v>830.56356813569835</v>
      </c>
      <c r="G33" s="2">
        <v>313.27881586278204</v>
      </c>
      <c r="H33" s="2">
        <v>0.33599999999999997</v>
      </c>
    </row>
    <row r="34" spans="5:8" x14ac:dyDescent="0.3">
      <c r="E34" s="2">
        <v>0.5</v>
      </c>
      <c r="F34" s="2">
        <v>830.17038347468588</v>
      </c>
      <c r="G34" s="2">
        <v>313.28376652373129</v>
      </c>
      <c r="H34" s="2">
        <v>0.35</v>
      </c>
    </row>
    <row r="35" spans="5:8" x14ac:dyDescent="0.3">
      <c r="E35" s="2">
        <v>0.52</v>
      </c>
      <c r="F35" s="2">
        <v>829.77719881367329</v>
      </c>
      <c r="G35" s="2">
        <v>313.28871718468054</v>
      </c>
      <c r="H35" s="2">
        <v>0.36399999999999999</v>
      </c>
    </row>
    <row r="36" spans="5:8" x14ac:dyDescent="0.3">
      <c r="E36" s="2">
        <v>0.54</v>
      </c>
      <c r="F36" s="2">
        <v>829.38401415266071</v>
      </c>
      <c r="G36" s="2">
        <v>313.29366784562978</v>
      </c>
      <c r="H36" s="2">
        <v>0.37799999999999995</v>
      </c>
    </row>
    <row r="37" spans="5:8" x14ac:dyDescent="0.3">
      <c r="E37" s="2">
        <v>0.56000000000000005</v>
      </c>
      <c r="F37" s="2">
        <v>828.99082949164813</v>
      </c>
      <c r="G37" s="2">
        <v>313.29861850657903</v>
      </c>
      <c r="H37" s="2">
        <v>0.39199999999999996</v>
      </c>
    </row>
    <row r="38" spans="5:8" x14ac:dyDescent="0.3">
      <c r="E38" s="2">
        <v>0.57999999999999996</v>
      </c>
      <c r="F38" s="2">
        <v>828.59764483063555</v>
      </c>
      <c r="G38" s="2">
        <v>313.30356916752834</v>
      </c>
      <c r="H38" s="2">
        <v>0.40599999999999997</v>
      </c>
    </row>
    <row r="39" spans="5:8" x14ac:dyDescent="0.3">
      <c r="E39" s="2">
        <v>0.6</v>
      </c>
      <c r="F39" s="2">
        <v>828.20446016962296</v>
      </c>
      <c r="G39" s="2">
        <v>313.30851982847759</v>
      </c>
      <c r="H39" s="2">
        <v>0.41999999999999993</v>
      </c>
    </row>
    <row r="40" spans="5:8" x14ac:dyDescent="0.3">
      <c r="E40" s="2">
        <v>0.62</v>
      </c>
      <c r="F40" s="2">
        <v>827.81127550861049</v>
      </c>
      <c r="G40" s="2">
        <v>313.31347048942683</v>
      </c>
      <c r="H40" s="2">
        <v>0.43399999999999994</v>
      </c>
    </row>
    <row r="41" spans="5:8" x14ac:dyDescent="0.3">
      <c r="E41" s="2">
        <v>0.64</v>
      </c>
      <c r="F41" s="2">
        <v>827.41809084759791</v>
      </c>
      <c r="G41" s="2">
        <v>313.31842115037608</v>
      </c>
      <c r="H41" s="2">
        <v>0.44799999999999995</v>
      </c>
    </row>
    <row r="42" spans="5:8" x14ac:dyDescent="0.3">
      <c r="E42" s="2">
        <v>0.66</v>
      </c>
      <c r="F42" s="2">
        <v>827.02490618658533</v>
      </c>
      <c r="G42" s="2">
        <v>313.32337181132533</v>
      </c>
      <c r="H42" s="2">
        <v>0.46199999999999997</v>
      </c>
    </row>
    <row r="43" spans="5:8" x14ac:dyDescent="0.3">
      <c r="E43" s="2">
        <v>0.68</v>
      </c>
      <c r="F43" s="2">
        <v>826.63172152557274</v>
      </c>
      <c r="G43" s="2">
        <v>313.32832247227458</v>
      </c>
      <c r="H43" s="2">
        <v>0.47599999999999998</v>
      </c>
    </row>
    <row r="44" spans="5:8" x14ac:dyDescent="0.3">
      <c r="E44" s="2">
        <v>0.70000000000000007</v>
      </c>
      <c r="F44" s="2">
        <v>826.23853686456016</v>
      </c>
      <c r="G44" s="2">
        <v>313.33327313322383</v>
      </c>
      <c r="H44" s="2">
        <v>0.48999999999999994</v>
      </c>
    </row>
    <row r="45" spans="5:8" x14ac:dyDescent="0.3">
      <c r="E45" s="2">
        <v>0.72</v>
      </c>
      <c r="F45" s="2">
        <v>825.84535220354758</v>
      </c>
      <c r="G45" s="2">
        <v>313.33822379417308</v>
      </c>
      <c r="H45" s="2">
        <v>0.504</v>
      </c>
    </row>
    <row r="46" spans="5:8" x14ac:dyDescent="0.3">
      <c r="E46" s="2">
        <v>0.74</v>
      </c>
      <c r="F46" s="2">
        <v>825.45216754253499</v>
      </c>
      <c r="G46" s="2">
        <v>313.34317445512232</v>
      </c>
      <c r="H46" s="2">
        <v>0.5179999999999999</v>
      </c>
    </row>
    <row r="47" spans="5:8" x14ac:dyDescent="0.3">
      <c r="E47" s="2">
        <v>0.76</v>
      </c>
      <c r="F47" s="2">
        <v>825.05898288152241</v>
      </c>
      <c r="G47" s="2">
        <v>313.34812511607157</v>
      </c>
      <c r="H47" s="2">
        <v>0.53199999999999992</v>
      </c>
    </row>
    <row r="48" spans="5:8" x14ac:dyDescent="0.3">
      <c r="E48" s="2">
        <v>0.78</v>
      </c>
      <c r="F48" s="2">
        <v>824.66579822050994</v>
      </c>
      <c r="G48" s="2">
        <v>313.35307577702082</v>
      </c>
      <c r="H48" s="2">
        <v>0.54599999999999993</v>
      </c>
    </row>
    <row r="49" spans="5:8" x14ac:dyDescent="0.3">
      <c r="E49" s="2">
        <v>0.8</v>
      </c>
      <c r="F49" s="2">
        <v>824.27261355949736</v>
      </c>
      <c r="G49" s="2">
        <v>313.35802643797007</v>
      </c>
      <c r="H49" s="2">
        <v>0.55999999999999994</v>
      </c>
    </row>
    <row r="50" spans="5:8" x14ac:dyDescent="0.3">
      <c r="E50" s="2">
        <v>0.82000000000000006</v>
      </c>
      <c r="F50" s="2">
        <v>823.87942889848478</v>
      </c>
      <c r="G50" s="2">
        <v>313.36297709891932</v>
      </c>
      <c r="H50" s="2">
        <v>0.57399999999999995</v>
      </c>
    </row>
    <row r="51" spans="5:8" x14ac:dyDescent="0.3">
      <c r="E51" s="2">
        <v>0.84</v>
      </c>
      <c r="F51" s="2">
        <v>823.48624423747219</v>
      </c>
      <c r="G51" s="2">
        <v>313.36792775986856</v>
      </c>
      <c r="H51" s="2">
        <v>0.58799999999999997</v>
      </c>
    </row>
    <row r="52" spans="5:8" x14ac:dyDescent="0.3">
      <c r="E52" s="2">
        <v>0.86</v>
      </c>
      <c r="F52" s="2">
        <v>823.09305957645961</v>
      </c>
      <c r="G52" s="2">
        <v>313.37287842081781</v>
      </c>
      <c r="H52" s="2">
        <v>0.60199999999999998</v>
      </c>
    </row>
    <row r="53" spans="5:8" x14ac:dyDescent="0.3">
      <c r="E53" s="2">
        <v>0.88</v>
      </c>
      <c r="F53" s="2">
        <v>822.69987491544703</v>
      </c>
      <c r="G53" s="2">
        <v>313.37782908176712</v>
      </c>
      <c r="H53" s="2">
        <v>0.61599999999999988</v>
      </c>
    </row>
    <row r="54" spans="5:8" x14ac:dyDescent="0.3">
      <c r="E54" s="2">
        <v>0.9</v>
      </c>
      <c r="F54" s="2">
        <v>822.30669025443456</v>
      </c>
      <c r="G54" s="2">
        <v>313.38277974271637</v>
      </c>
      <c r="H54" s="2">
        <v>0.62999999999999989</v>
      </c>
    </row>
    <row r="55" spans="5:8" x14ac:dyDescent="0.3">
      <c r="E55" s="2">
        <v>0.92</v>
      </c>
      <c r="F55" s="2">
        <v>821.91350559342197</v>
      </c>
      <c r="G55" s="2">
        <v>313.38773040366561</v>
      </c>
      <c r="H55" s="2">
        <v>0.64399999999999991</v>
      </c>
    </row>
    <row r="56" spans="5:8" x14ac:dyDescent="0.3">
      <c r="E56" s="2">
        <v>0.94000000000000006</v>
      </c>
      <c r="F56" s="2">
        <v>821.52032093240939</v>
      </c>
      <c r="G56" s="2">
        <v>313.39268106461486</v>
      </c>
      <c r="H56" s="2">
        <v>0.65799999999999992</v>
      </c>
    </row>
    <row r="57" spans="5:8" x14ac:dyDescent="0.3">
      <c r="E57" s="2">
        <v>0.96</v>
      </c>
      <c r="F57" s="2">
        <v>821.12713627139681</v>
      </c>
      <c r="G57" s="2">
        <v>313.39763172556411</v>
      </c>
      <c r="H57" s="2">
        <v>0.67199999999999993</v>
      </c>
    </row>
    <row r="58" spans="5:8" x14ac:dyDescent="0.3">
      <c r="E58" s="2">
        <v>0.98</v>
      </c>
      <c r="F58" s="2">
        <v>820.73395161038422</v>
      </c>
      <c r="G58" s="2">
        <v>313.40258238651336</v>
      </c>
      <c r="H58" s="2">
        <v>0.68599999999999994</v>
      </c>
    </row>
    <row r="59" spans="5:8" x14ac:dyDescent="0.3">
      <c r="E59" s="2">
        <v>1</v>
      </c>
      <c r="F59" s="2">
        <v>820.34076694937164</v>
      </c>
      <c r="G59" s="2">
        <v>313.40753304746261</v>
      </c>
      <c r="H59" s="2">
        <v>0.7</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A236D-C181-4E9A-908A-A382F7A80A60}">
  <sheetPr codeName="Sheet11"/>
  <dimension ref="A1"/>
  <sheetViews>
    <sheetView topLeftCell="A2" zoomScale="143" workbookViewId="0">
      <selection activeCell="I9" sqref="I9"/>
    </sheetView>
  </sheetViews>
  <sheetFormatPr defaultRowHeight="14.4"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vt:i4>
      </vt:variant>
    </vt:vector>
  </HeadingPairs>
  <TitlesOfParts>
    <vt:vector size="20" baseType="lpstr">
      <vt:lpstr>Physical properties</vt:lpstr>
      <vt:lpstr>Solubility</vt:lpstr>
      <vt:lpstr>Rate equation</vt:lpstr>
      <vt:lpstr>Det of rate from RC(1st order)</vt:lpstr>
      <vt:lpstr>Det of rate from RC(2nd order)</vt:lpstr>
      <vt:lpstr>Enthalpy of reaction</vt:lpstr>
      <vt:lpstr>Reactor information</vt:lpstr>
      <vt:lpstr>Friction factor characterizatio</vt:lpstr>
      <vt:lpstr>Pressure drop prediction</vt:lpstr>
      <vt:lpstr>Heat transfer coeff prediction</vt:lpstr>
      <vt:lpstr>Mass transfer coeff prediction</vt:lpstr>
      <vt:lpstr>Process development parameters</vt:lpstr>
      <vt:lpstr>Dynamic Process Model</vt:lpstr>
      <vt:lpstr>Process intensification strateg</vt:lpstr>
      <vt:lpstr>Castart</vt:lpstr>
      <vt:lpstr>timeend</vt:lpstr>
      <vt:lpstr>timestart</vt:lpstr>
      <vt:lpstr>Tstart</vt:lpstr>
      <vt:lpstr>zend</vt:lpstr>
      <vt:lpstr>zstart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Anirudh Veliyur</dc:creator>
  <cp:lastModifiedBy>Anirudh Veliyur</cp:lastModifiedBy>
  <cp:lastPrinted>2023-06-22T14:37:30Z</cp:lastPrinted>
  <dcterms:created xsi:type="dcterms:W3CDTF">2015-06-05T18:17:20Z</dcterms:created>
  <dcterms:modified xsi:type="dcterms:W3CDTF">2024-04-06T04:13:23Z</dcterms:modified>
</cp:coreProperties>
</file>