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iy\Desktop\Sem-5\BC\Final submission\"/>
    </mc:Choice>
  </mc:AlternateContent>
  <xr:revisionPtr revIDLastSave="0" documentId="13_ncr:1_{8F28F3C1-2863-454B-ADF0-96C8E552A560}" xr6:coauthVersionLast="47" xr6:coauthVersionMax="47" xr10:uidLastSave="{00000000-0000-0000-0000-000000000000}"/>
  <bookViews>
    <workbookView xWindow="-108" yWindow="-108" windowWidth="23256" windowHeight="12456" xr2:uid="{3E47C5B7-7C54-4E13-A1C8-59E17CF92E16}"/>
  </bookViews>
  <sheets>
    <sheet name="ODE" sheetId="1" r:id="rId1"/>
    <sheet name="MM models" sheetId="2" r:id="rId2"/>
    <sheet name="Effect of Temp, pH and Mg2+ con" sheetId="3" r:id="rId3"/>
    <sheet name="CSTR" sheetId="4" r:id="rId4"/>
  </sheets>
  <definedNames>
    <definedName name="end">ODE!$E$12</definedName>
    <definedName name="endmain">ODE!$M$12</definedName>
    <definedName name="firstk">ODE!$I$3</definedName>
    <definedName name="HEPES">ODE!$C$8</definedName>
    <definedName name="hntp">ODE!$C$14</definedName>
    <definedName name="hplus">ODE!$C$9</definedName>
    <definedName name="hstart">ODE!$S$4</definedName>
    <definedName name="htstart">ODE!$S$4</definedName>
    <definedName name="hydroxyl">ODE!$C$10</definedName>
    <definedName name="kac">ODE!$I$6</definedName>
    <definedName name="kapp">ODE!$I$5</definedName>
    <definedName name="keq">ODE!$I$9</definedName>
    <definedName name="mg">ODE!$C$4</definedName>
    <definedName name="mg2ntp">ODE!$C$15</definedName>
    <definedName name="mghntp">ODE!$C$16</definedName>
    <definedName name="mgleft">ODE!$C$7</definedName>
    <definedName name="mgntp">ODE!$C$6</definedName>
    <definedName name="mgntpstart">ODE!$U$4</definedName>
    <definedName name="mgstart">ODE!$T$4</definedName>
    <definedName name="nall">ODE!$C$12</definedName>
    <definedName name="notend">ODE!$E$12</definedName>
    <definedName name="ntpleft">ODE!$C$13</definedName>
    <definedName name="ntpstart">ODE!$R$4</definedName>
    <definedName name="ntptotal">ODE!$C$3</definedName>
    <definedName name="polymerase">ODE!$C$5</definedName>
    <definedName name="rna">ODE!$C$11</definedName>
    <definedName name="rnastart">ODE!$Q$4</definedName>
    <definedName name="secondk">ODE!$I$4</definedName>
    <definedName name="solver_adj" localSheetId="0" hidden="1">ODE!$C$6,ODE!$C$14:$C$22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ODE!$H$12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">ODE!$A$2</definedName>
    <definedName name="tend">ODE!$P$113</definedName>
    <definedName name="tmax">ODE!$G$10</definedName>
    <definedName name="tstart">ODE!$P$4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4" l="1"/>
  <c r="P11" i="4"/>
  <c r="E10" i="4"/>
  <c r="Q13" i="4"/>
  <c r="I13" i="4" l="1"/>
  <c r="I12" i="4"/>
  <c r="Q14" i="4"/>
  <c r="P4" i="4"/>
  <c r="P3" i="4"/>
  <c r="M12" i="4"/>
  <c r="E8" i="4"/>
  <c r="S7" i="4"/>
  <c r="S5" i="4"/>
  <c r="S4" i="4"/>
  <c r="S3" i="4"/>
  <c r="P5" i="4"/>
  <c r="P6" i="4" s="1"/>
  <c r="P7" i="4" s="1"/>
  <c r="E7" i="4"/>
  <c r="T7" i="4"/>
  <c r="P8" i="4"/>
  <c r="T6" i="4"/>
  <c r="S6" i="4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6" i="1"/>
  <c r="V5" i="1"/>
  <c r="V4" i="1"/>
  <c r="J10" i="1"/>
  <c r="C7" i="1"/>
  <c r="T4" i="4" l="1"/>
  <c r="T3" i="4"/>
  <c r="T5" i="4"/>
  <c r="M13" i="4" s="1"/>
  <c r="P9" i="4"/>
  <c r="F14" i="1"/>
  <c r="F15" i="1"/>
  <c r="C9" i="1" l="1"/>
  <c r="C8" i="1"/>
  <c r="I9" i="1"/>
  <c r="I5" i="1"/>
  <c r="I6" i="1"/>
  <c r="I4" i="1"/>
  <c r="I3" i="1"/>
  <c r="S16" i="2"/>
  <c r="S6" i="2"/>
  <c r="S14" i="2"/>
  <c r="S15" i="2" s="1"/>
  <c r="E14" i="2"/>
  <c r="E15" i="2"/>
  <c r="E16" i="2"/>
  <c r="E17" i="2"/>
  <c r="E18" i="2"/>
  <c r="E13" i="2"/>
  <c r="S4" i="2"/>
  <c r="S5" i="2" s="1"/>
  <c r="E5" i="2"/>
  <c r="E6" i="2"/>
  <c r="E7" i="2"/>
  <c r="E8" i="2"/>
  <c r="E9" i="2"/>
  <c r="E4" i="2"/>
  <c r="C12" i="1"/>
  <c r="C10" i="1"/>
  <c r="C3" i="1"/>
  <c r="C13" i="1" s="1"/>
  <c r="F13" i="1" s="1"/>
  <c r="F12" i="1" l="1"/>
  <c r="F16" i="1"/>
  <c r="G16" i="1" s="1"/>
  <c r="G15" i="1"/>
  <c r="G14" i="1"/>
  <c r="G13" i="1"/>
  <c r="G12" i="1"/>
  <c r="H12" i="1" l="1"/>
</calcChain>
</file>

<file path=xl/sharedStrings.xml><?xml version="1.0" encoding="utf-8"?>
<sst xmlns="http://schemas.openxmlformats.org/spreadsheetml/2006/main" count="101" uniqueCount="79">
  <si>
    <t>ntp total</t>
  </si>
  <si>
    <t>Mg</t>
  </si>
  <si>
    <t>T7</t>
  </si>
  <si>
    <t>mgntp</t>
  </si>
  <si>
    <t>left mg</t>
  </si>
  <si>
    <t>HEPES</t>
  </si>
  <si>
    <t>h</t>
  </si>
  <si>
    <t>oh</t>
  </si>
  <si>
    <t>RNA</t>
  </si>
  <si>
    <t>Nall</t>
  </si>
  <si>
    <t>Data set 1</t>
  </si>
  <si>
    <r>
      <t xml:space="preserve">[NTP]tot, </t>
    </r>
    <r>
      <rPr>
        <sz val="12"/>
        <color theme="1"/>
        <rFont val="Microsoft Himalaya"/>
      </rPr>
      <t>μ</t>
    </r>
    <r>
      <rPr>
        <sz val="14"/>
        <color theme="1"/>
        <rFont val="Microsoft Himalaya"/>
        <family val="2"/>
      </rPr>
      <t>M</t>
    </r>
  </si>
  <si>
    <t>[Enz]tot, μM</t>
  </si>
  <si>
    <t>Velocity, μM·∙min-­‐1</t>
  </si>
  <si>
    <t>Data set 2</t>
  </si>
  <si>
    <t>[NTP]/Vel</t>
  </si>
  <si>
    <t>Vmax</t>
  </si>
  <si>
    <t>Km</t>
  </si>
  <si>
    <t>Kcat</t>
  </si>
  <si>
    <r>
      <t>T(</t>
    </r>
    <r>
      <rPr>
        <sz val="14"/>
        <color theme="1"/>
        <rFont val="Microsoft Himalaya"/>
      </rPr>
      <t>°</t>
    </r>
    <r>
      <rPr>
        <sz val="14"/>
        <color theme="1"/>
        <rFont val="Microsoft Himalaya"/>
        <family val="2"/>
      </rPr>
      <t>C)</t>
    </r>
  </si>
  <si>
    <t>Kcat(min-1)</t>
  </si>
  <si>
    <t>k1</t>
  </si>
  <si>
    <t>k2</t>
  </si>
  <si>
    <t>kapp</t>
  </si>
  <si>
    <t>kac</t>
  </si>
  <si>
    <t>kba</t>
  </si>
  <si>
    <t>kmg</t>
  </si>
  <si>
    <t>tmax</t>
  </si>
  <si>
    <t>rnastart</t>
  </si>
  <si>
    <t>ntpstart</t>
  </si>
  <si>
    <t>hstart</t>
  </si>
  <si>
    <t>tstart</t>
  </si>
  <si>
    <t>rna</t>
  </si>
  <si>
    <t>g/l</t>
  </si>
  <si>
    <t>mg</t>
  </si>
  <si>
    <t>keq</t>
  </si>
  <si>
    <t>ntp left</t>
  </si>
  <si>
    <t>hntp</t>
  </si>
  <si>
    <t>mg2ntp</t>
  </si>
  <si>
    <t>mghntp</t>
  </si>
  <si>
    <t>residuals</t>
  </si>
  <si>
    <t>log h</t>
  </si>
  <si>
    <t>Reactor design</t>
  </si>
  <si>
    <t>ATP</t>
  </si>
  <si>
    <t>GTP</t>
  </si>
  <si>
    <t>CTP</t>
  </si>
  <si>
    <t>UTP</t>
  </si>
  <si>
    <t>DNA</t>
  </si>
  <si>
    <t>rmax</t>
  </si>
  <si>
    <t>Qin</t>
  </si>
  <si>
    <t>Qout</t>
  </si>
  <si>
    <t>re</t>
  </si>
  <si>
    <t>Km,NTP</t>
  </si>
  <si>
    <t>Km,DNA</t>
  </si>
  <si>
    <t>Kg</t>
  </si>
  <si>
    <t>Km,cap</t>
  </si>
  <si>
    <t>Km,RNA</t>
  </si>
  <si>
    <t>cap</t>
  </si>
  <si>
    <t>Vol</t>
  </si>
  <si>
    <t>tau</t>
  </si>
  <si>
    <t>min</t>
  </si>
  <si>
    <t>M/min</t>
  </si>
  <si>
    <t>M</t>
  </si>
  <si>
    <t>Lit/min</t>
  </si>
  <si>
    <t>Lit</t>
  </si>
  <si>
    <t>g/min</t>
  </si>
  <si>
    <t>Kinetic term</t>
  </si>
  <si>
    <t>X</t>
  </si>
  <si>
    <t>Yield coefficient</t>
  </si>
  <si>
    <t>MU</t>
  </si>
  <si>
    <t>Initial</t>
  </si>
  <si>
    <t>Final</t>
  </si>
  <si>
    <t>Value</t>
  </si>
  <si>
    <t>pH</t>
  </si>
  <si>
    <t>CMP incorporation</t>
  </si>
  <si>
    <t>Incorporation of CMP32</t>
  </si>
  <si>
    <t>Molarity of metal ion</t>
  </si>
  <si>
    <t>Mg2+</t>
  </si>
  <si>
    <t>Mn++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</si>
</sst>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4" x14ac:knownFonts="1">
    <font>
      <sz val="14"/>
      <color theme="1"/>
      <name val="Microsoft Himalaya"/>
      <family val="2"/>
    </font>
    <font>
      <sz val="12"/>
      <color theme="1"/>
      <name val="Microsoft Himalaya"/>
    </font>
    <font>
      <sz val="14"/>
      <color theme="1"/>
      <name val="Microsoft Himalaya"/>
    </font>
    <font>
      <b/>
      <u/>
      <sz val="14"/>
      <color theme="1"/>
      <name val="Microsoft Himalay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164" fontId="0" fillId="0" borderId="1" xfId="0" applyNumberForma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rna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ODE!$P$4:$P$114</c:f>
              <c:numCache>
                <c:formatCode>General</c:formatCode>
                <c:ptCount val="111"/>
                <c:pt idx="0">
                  <c:v>0</c:v>
                </c:pt>
                <c:pt idx="1">
                  <c:v>3.669724770642202E-2</c:v>
                </c:pt>
                <c:pt idx="2">
                  <c:v>7.3394495412844041E-2</c:v>
                </c:pt>
                <c:pt idx="3">
                  <c:v>0.11009174311926606</c:v>
                </c:pt>
                <c:pt idx="4">
                  <c:v>0.14678899082568808</c:v>
                </c:pt>
                <c:pt idx="5">
                  <c:v>0.1834862385321101</c:v>
                </c:pt>
                <c:pt idx="6">
                  <c:v>0.22018348623853212</c:v>
                </c:pt>
                <c:pt idx="7">
                  <c:v>0.25688073394495414</c:v>
                </c:pt>
                <c:pt idx="8">
                  <c:v>0.29357798165137616</c:v>
                </c:pt>
                <c:pt idx="9">
                  <c:v>0.33027522935779818</c:v>
                </c:pt>
                <c:pt idx="10">
                  <c:v>0.3669724770642202</c:v>
                </c:pt>
                <c:pt idx="11">
                  <c:v>0.40366972477064222</c:v>
                </c:pt>
                <c:pt idx="12">
                  <c:v>0.44036697247706424</c:v>
                </c:pt>
                <c:pt idx="13">
                  <c:v>0.47706422018348627</c:v>
                </c:pt>
                <c:pt idx="14">
                  <c:v>0.51376146788990829</c:v>
                </c:pt>
                <c:pt idx="15">
                  <c:v>0.55045871559633031</c:v>
                </c:pt>
                <c:pt idx="16">
                  <c:v>0.58715596330275233</c:v>
                </c:pt>
                <c:pt idx="17">
                  <c:v>0.62385321100917435</c:v>
                </c:pt>
                <c:pt idx="18">
                  <c:v>0.66055045871559637</c:v>
                </c:pt>
                <c:pt idx="19">
                  <c:v>0.69724770642201839</c:v>
                </c:pt>
                <c:pt idx="20">
                  <c:v>0.73394495412844041</c:v>
                </c:pt>
                <c:pt idx="21">
                  <c:v>0.77064220183486243</c:v>
                </c:pt>
                <c:pt idx="22">
                  <c:v>0.80733944954128445</c:v>
                </c:pt>
                <c:pt idx="23">
                  <c:v>0.84403669724770647</c:v>
                </c:pt>
                <c:pt idx="24">
                  <c:v>0.88073394495412849</c:v>
                </c:pt>
                <c:pt idx="25">
                  <c:v>0.91743119266055051</c:v>
                </c:pt>
                <c:pt idx="26">
                  <c:v>0.95412844036697253</c:v>
                </c:pt>
                <c:pt idx="27">
                  <c:v>0.99082568807339455</c:v>
                </c:pt>
                <c:pt idx="28">
                  <c:v>1.0275229357798166</c:v>
                </c:pt>
                <c:pt idx="29">
                  <c:v>1.0642201834862386</c:v>
                </c:pt>
                <c:pt idx="30">
                  <c:v>1.1009174311926606</c:v>
                </c:pt>
                <c:pt idx="31">
                  <c:v>1.1376146788990826</c:v>
                </c:pt>
                <c:pt idx="32">
                  <c:v>1.1743119266055047</c:v>
                </c:pt>
                <c:pt idx="33">
                  <c:v>1.2110091743119267</c:v>
                </c:pt>
                <c:pt idx="34">
                  <c:v>1.2477064220183487</c:v>
                </c:pt>
                <c:pt idx="35">
                  <c:v>1.2844036697247707</c:v>
                </c:pt>
                <c:pt idx="36">
                  <c:v>1.3211009174311927</c:v>
                </c:pt>
                <c:pt idx="37">
                  <c:v>1.3577981651376148</c:v>
                </c:pt>
                <c:pt idx="38">
                  <c:v>1.3944954128440368</c:v>
                </c:pt>
                <c:pt idx="39">
                  <c:v>1.4311926605504588</c:v>
                </c:pt>
                <c:pt idx="40">
                  <c:v>1.4678899082568808</c:v>
                </c:pt>
                <c:pt idx="41">
                  <c:v>1.5045871559633028</c:v>
                </c:pt>
                <c:pt idx="42">
                  <c:v>1.5412844036697249</c:v>
                </c:pt>
                <c:pt idx="43">
                  <c:v>1.5779816513761469</c:v>
                </c:pt>
                <c:pt idx="44">
                  <c:v>1.6146788990825689</c:v>
                </c:pt>
                <c:pt idx="45">
                  <c:v>1.6513761467889909</c:v>
                </c:pt>
                <c:pt idx="46">
                  <c:v>1.6880733944954129</c:v>
                </c:pt>
                <c:pt idx="47">
                  <c:v>1.724770642201835</c:v>
                </c:pt>
                <c:pt idx="48">
                  <c:v>1.761467889908257</c:v>
                </c:pt>
                <c:pt idx="49">
                  <c:v>1.798165137614679</c:v>
                </c:pt>
                <c:pt idx="50">
                  <c:v>1.834862385321101</c:v>
                </c:pt>
                <c:pt idx="51">
                  <c:v>1.871559633027523</c:v>
                </c:pt>
                <c:pt idx="52">
                  <c:v>1.9082568807339451</c:v>
                </c:pt>
                <c:pt idx="53">
                  <c:v>1.9449541284403671</c:v>
                </c:pt>
                <c:pt idx="54">
                  <c:v>1.9816513761467891</c:v>
                </c:pt>
                <c:pt idx="55">
                  <c:v>2.0183486238532113</c:v>
                </c:pt>
                <c:pt idx="56">
                  <c:v>2.0550458715596331</c:v>
                </c:pt>
                <c:pt idx="57">
                  <c:v>2.0917431192660549</c:v>
                </c:pt>
                <c:pt idx="58">
                  <c:v>2.1284403669724772</c:v>
                </c:pt>
                <c:pt idx="59">
                  <c:v>2.1651376146788994</c:v>
                </c:pt>
                <c:pt idx="60">
                  <c:v>2.2018348623853212</c:v>
                </c:pt>
                <c:pt idx="61">
                  <c:v>2.238532110091743</c:v>
                </c:pt>
                <c:pt idx="62">
                  <c:v>2.2752293577981653</c:v>
                </c:pt>
                <c:pt idx="63">
                  <c:v>2.3119266055045875</c:v>
                </c:pt>
                <c:pt idx="64">
                  <c:v>2.3486238532110093</c:v>
                </c:pt>
                <c:pt idx="65">
                  <c:v>2.3853211009174311</c:v>
                </c:pt>
                <c:pt idx="66">
                  <c:v>2.4220183486238533</c:v>
                </c:pt>
                <c:pt idx="67">
                  <c:v>2.4587155963302756</c:v>
                </c:pt>
                <c:pt idx="68">
                  <c:v>2.4954128440366974</c:v>
                </c:pt>
                <c:pt idx="69">
                  <c:v>2.5321100917431192</c:v>
                </c:pt>
                <c:pt idx="70">
                  <c:v>2.5688073394495414</c:v>
                </c:pt>
                <c:pt idx="71">
                  <c:v>2.6055045871559637</c:v>
                </c:pt>
                <c:pt idx="72">
                  <c:v>2.6422018348623855</c:v>
                </c:pt>
                <c:pt idx="73">
                  <c:v>2.6788990825688073</c:v>
                </c:pt>
                <c:pt idx="74">
                  <c:v>2.7155963302752295</c:v>
                </c:pt>
                <c:pt idx="75">
                  <c:v>2.7522935779816518</c:v>
                </c:pt>
                <c:pt idx="76">
                  <c:v>2.7889908256880735</c:v>
                </c:pt>
                <c:pt idx="77">
                  <c:v>2.8256880733944953</c:v>
                </c:pt>
                <c:pt idx="78">
                  <c:v>2.8623853211009176</c:v>
                </c:pt>
                <c:pt idx="79">
                  <c:v>2.8990825688073398</c:v>
                </c:pt>
                <c:pt idx="80">
                  <c:v>2.9357798165137616</c:v>
                </c:pt>
                <c:pt idx="81">
                  <c:v>2.9724770642201834</c:v>
                </c:pt>
                <c:pt idx="82">
                  <c:v>3.0091743119266057</c:v>
                </c:pt>
                <c:pt idx="83">
                  <c:v>3.0458715596330279</c:v>
                </c:pt>
                <c:pt idx="84">
                  <c:v>3.0825688073394497</c:v>
                </c:pt>
                <c:pt idx="85">
                  <c:v>3.1192660550458715</c:v>
                </c:pt>
                <c:pt idx="86">
                  <c:v>3.1559633027522938</c:v>
                </c:pt>
                <c:pt idx="87">
                  <c:v>3.192660550458716</c:v>
                </c:pt>
                <c:pt idx="88">
                  <c:v>3.2293577981651378</c:v>
                </c:pt>
                <c:pt idx="89">
                  <c:v>3.2660550458715596</c:v>
                </c:pt>
                <c:pt idx="90">
                  <c:v>3.3027522935779818</c:v>
                </c:pt>
                <c:pt idx="91">
                  <c:v>3.3394495412844041</c:v>
                </c:pt>
                <c:pt idx="92">
                  <c:v>3.3761467889908259</c:v>
                </c:pt>
                <c:pt idx="93">
                  <c:v>3.4128440366972477</c:v>
                </c:pt>
                <c:pt idx="94">
                  <c:v>3.4495412844036699</c:v>
                </c:pt>
                <c:pt idx="95">
                  <c:v>3.4862385321100922</c:v>
                </c:pt>
                <c:pt idx="96">
                  <c:v>3.522935779816514</c:v>
                </c:pt>
                <c:pt idx="97">
                  <c:v>3.5596330275229358</c:v>
                </c:pt>
                <c:pt idx="98">
                  <c:v>3.596330275229358</c:v>
                </c:pt>
                <c:pt idx="99">
                  <c:v>3.6330275229357802</c:v>
                </c:pt>
                <c:pt idx="100">
                  <c:v>3.669724770642202</c:v>
                </c:pt>
                <c:pt idx="101">
                  <c:v>3.7064220183486238</c:v>
                </c:pt>
                <c:pt idx="102">
                  <c:v>3.7431192660550461</c:v>
                </c:pt>
                <c:pt idx="103">
                  <c:v>3.7798165137614683</c:v>
                </c:pt>
                <c:pt idx="104">
                  <c:v>3.8165137614678901</c:v>
                </c:pt>
                <c:pt idx="105">
                  <c:v>3.8532110091743119</c:v>
                </c:pt>
                <c:pt idx="106">
                  <c:v>3.8899082568807342</c:v>
                </c:pt>
                <c:pt idx="107">
                  <c:v>3.9266055045871564</c:v>
                </c:pt>
                <c:pt idx="108">
                  <c:v>3.9633027522935782</c:v>
                </c:pt>
                <c:pt idx="109">
                  <c:v>4</c:v>
                </c:pt>
              </c:numCache>
            </c:numRef>
          </c:xVal>
          <c:yVal>
            <c:numRef>
              <c:f>ODE!$Q$4:$Q$114</c:f>
              <c:numCache>
                <c:formatCode>General</c:formatCode>
                <c:ptCount val="111"/>
                <c:pt idx="0">
                  <c:v>0</c:v>
                </c:pt>
                <c:pt idx="1">
                  <c:v>6.3970222232986245E-9</c:v>
                </c:pt>
                <c:pt idx="2">
                  <c:v>1.27851421550991E-8</c:v>
                </c:pt>
                <c:pt idx="3">
                  <c:v>1.9164371718168456E-8</c:v>
                </c:pt>
                <c:pt idx="4">
                  <c:v>2.5534724637290333E-8</c:v>
                </c:pt>
                <c:pt idx="5">
                  <c:v>3.189620803639421E-8</c:v>
                </c:pt>
                <c:pt idx="6">
                  <c:v>3.8248835601226114E-8</c:v>
                </c:pt>
                <c:pt idx="7">
                  <c:v>4.4592620277261014E-8</c:v>
                </c:pt>
                <c:pt idx="8">
                  <c:v>5.0927575009973923E-8</c:v>
                </c:pt>
                <c:pt idx="9">
                  <c:v>5.7253712744839804E-8</c:v>
                </c:pt>
                <c:pt idx="10">
                  <c:v>6.3571046427333643E-8</c:v>
                </c:pt>
                <c:pt idx="11">
                  <c:v>6.9879589002930449E-8</c:v>
                </c:pt>
                <c:pt idx="12">
                  <c:v>7.6179353417105195E-8</c:v>
                </c:pt>
                <c:pt idx="13">
                  <c:v>8.2470352615332845E-8</c:v>
                </c:pt>
                <c:pt idx="14">
                  <c:v>8.8752599543088411E-8</c:v>
                </c:pt>
                <c:pt idx="15">
                  <c:v>9.5026107145846869E-8</c:v>
                </c:pt>
                <c:pt idx="16">
                  <c:v>1.0129088832697361E-7</c:v>
                </c:pt>
                <c:pt idx="17">
                  <c:v>1.0754695283107466E-7</c:v>
                </c:pt>
                <c:pt idx="18">
                  <c:v>1.1379431103522243E-7</c:v>
                </c:pt>
                <c:pt idx="19">
                  <c:v>1.2003297508156238E-7</c:v>
                </c:pt>
                <c:pt idx="20">
                  <c:v>1.2626295711223986E-7</c:v>
                </c:pt>
                <c:pt idx="21">
                  <c:v>1.3248426926940032E-7</c:v>
                </c:pt>
                <c:pt idx="22">
                  <c:v>1.3869692369518911E-7</c:v>
                </c:pt>
                <c:pt idx="23">
                  <c:v>1.4490093253175169E-7</c:v>
                </c:pt>
                <c:pt idx="24">
                  <c:v>1.5109630792123345E-7</c:v>
                </c:pt>
                <c:pt idx="25">
                  <c:v>1.5728306200577979E-7</c:v>
                </c:pt>
                <c:pt idx="26">
                  <c:v>1.6346120692753609E-7</c:v>
                </c:pt>
                <c:pt idx="27">
                  <c:v>1.6963075482864781E-7</c:v>
                </c:pt>
                <c:pt idx="28">
                  <c:v>1.757917178512603E-7</c:v>
                </c:pt>
                <c:pt idx="29">
                  <c:v>1.8194410757967425E-7</c:v>
                </c:pt>
                <c:pt idx="30">
                  <c:v>1.8808793528383694E-7</c:v>
                </c:pt>
                <c:pt idx="31">
                  <c:v>1.9422321289824925E-7</c:v>
                </c:pt>
                <c:pt idx="32">
                  <c:v>2.0034995236103607E-7</c:v>
                </c:pt>
                <c:pt idx="33">
                  <c:v>2.0646816561032224E-7</c:v>
                </c:pt>
                <c:pt idx="34">
                  <c:v>2.1257786458423261E-7</c:v>
                </c:pt>
                <c:pt idx="35">
                  <c:v>2.1867906122089206E-7</c:v>
                </c:pt>
                <c:pt idx="36">
                  <c:v>2.2477176745842545E-7</c:v>
                </c:pt>
                <c:pt idx="37">
                  <c:v>2.3085599523495764E-7</c:v>
                </c:pt>
                <c:pt idx="38">
                  <c:v>2.3693175648861353E-7</c:v>
                </c:pt>
                <c:pt idx="39">
                  <c:v>2.4299906315751793E-7</c:v>
                </c:pt>
                <c:pt idx="40">
                  <c:v>2.4905792717979575E-7</c:v>
                </c:pt>
                <c:pt idx="41">
                  <c:v>2.5510834820045236E-7</c:v>
                </c:pt>
                <c:pt idx="42">
                  <c:v>2.6115036474608671E-7</c:v>
                </c:pt>
                <c:pt idx="43">
                  <c:v>2.6718397197906648E-7</c:v>
                </c:pt>
                <c:pt idx="44">
                  <c:v>2.7320918180100273E-7</c:v>
                </c:pt>
                <c:pt idx="45">
                  <c:v>2.7922600609703303E-7</c:v>
                </c:pt>
                <c:pt idx="46">
                  <c:v>2.8523445673582148E-7</c:v>
                </c:pt>
                <c:pt idx="47">
                  <c:v>2.9123454556955842E-7</c:v>
                </c:pt>
                <c:pt idx="48">
                  <c:v>2.9722628443396075E-7</c:v>
                </c:pt>
                <c:pt idx="49">
                  <c:v>3.0320968514827168E-7</c:v>
                </c:pt>
                <c:pt idx="50">
                  <c:v>3.0918475951526091E-7</c:v>
                </c:pt>
                <c:pt idx="51">
                  <c:v>3.1515151932122456E-7</c:v>
                </c:pt>
                <c:pt idx="52">
                  <c:v>3.2110997633598511E-7</c:v>
                </c:pt>
                <c:pt idx="53">
                  <c:v>3.2706014186906136E-7</c:v>
                </c:pt>
                <c:pt idx="54">
                  <c:v>3.3300202506064721E-7</c:v>
                </c:pt>
                <c:pt idx="55">
                  <c:v>3.3893563713860746E-7</c:v>
                </c:pt>
                <c:pt idx="56">
                  <c:v>3.4486098972178993E-7</c:v>
                </c:pt>
                <c:pt idx="57">
                  <c:v>3.5077809441188368E-7</c:v>
                </c:pt>
                <c:pt idx="58">
                  <c:v>3.5668696279341782E-7</c:v>
                </c:pt>
                <c:pt idx="59">
                  <c:v>3.6258760643376257E-7</c:v>
                </c:pt>
                <c:pt idx="60">
                  <c:v>3.6848003688312867E-7</c:v>
                </c:pt>
                <c:pt idx="61">
                  <c:v>3.7436426567456755E-7</c:v>
                </c:pt>
                <c:pt idx="62">
                  <c:v>3.8024030432397164E-7</c:v>
                </c:pt>
                <c:pt idx="63">
                  <c:v>3.8610816433007388E-7</c:v>
                </c:pt>
                <c:pt idx="64">
                  <c:v>3.9196785717444801E-7</c:v>
                </c:pt>
                <c:pt idx="65">
                  <c:v>3.9781939432150858E-7</c:v>
                </c:pt>
                <c:pt idx="66">
                  <c:v>4.0366278721851073E-7</c:v>
                </c:pt>
                <c:pt idx="67">
                  <c:v>4.0949804729555041E-7</c:v>
                </c:pt>
                <c:pt idx="68">
                  <c:v>4.1532518596556425E-7</c:v>
                </c:pt>
                <c:pt idx="69">
                  <c:v>4.2114421462432963E-7</c:v>
                </c:pt>
                <c:pt idx="70">
                  <c:v>4.2695514465046489E-7</c:v>
                </c:pt>
                <c:pt idx="71">
                  <c:v>4.3275798740542858E-7</c:v>
                </c:pt>
                <c:pt idx="72">
                  <c:v>4.3855275423352037E-7</c:v>
                </c:pt>
                <c:pt idx="73">
                  <c:v>4.4433945646188061E-7</c:v>
                </c:pt>
                <c:pt idx="74">
                  <c:v>4.5011810540049027E-7</c:v>
                </c:pt>
                <c:pt idx="75">
                  <c:v>4.5588871234217122E-7</c:v>
                </c:pt>
                <c:pt idx="76">
                  <c:v>4.6165128856258591E-7</c:v>
                </c:pt>
                <c:pt idx="77">
                  <c:v>4.6740584532023752E-7</c:v>
                </c:pt>
                <c:pt idx="78">
                  <c:v>4.7315239385647014E-7</c:v>
                </c:pt>
                <c:pt idx="79">
                  <c:v>4.7889094539546831E-7</c:v>
                </c:pt>
                <c:pt idx="80">
                  <c:v>4.8462151114425753E-7</c:v>
                </c:pt>
                <c:pt idx="81">
                  <c:v>4.9034410229270387E-7</c:v>
                </c:pt>
                <c:pt idx="82">
                  <c:v>4.9605873001351442E-7</c:v>
                </c:pt>
                <c:pt idx="83">
                  <c:v>5.0176540546223655E-7</c:v>
                </c:pt>
                <c:pt idx="84">
                  <c:v>5.0746413977725877E-7</c:v>
                </c:pt>
                <c:pt idx="85">
                  <c:v>5.1315494407980993E-7</c:v>
                </c:pt>
                <c:pt idx="86">
                  <c:v>5.1883782947396006E-7</c:v>
                </c:pt>
                <c:pt idx="87">
                  <c:v>5.2451280704661963E-7</c:v>
                </c:pt>
                <c:pt idx="88">
                  <c:v>5.3017988786753984E-7</c:v>
                </c:pt>
                <c:pt idx="89">
                  <c:v>5.3583908298931269E-7</c:v>
                </c:pt>
                <c:pt idx="90">
                  <c:v>5.4149040344737087E-7</c:v>
                </c:pt>
                <c:pt idx="91">
                  <c:v>5.47133860259988E-7</c:v>
                </c:pt>
                <c:pt idx="92">
                  <c:v>5.5276946442827797E-7</c:v>
                </c:pt>
                <c:pt idx="93">
                  <c:v>5.5839722693619589E-7</c:v>
                </c:pt>
                <c:pt idx="94">
                  <c:v>5.6401715875053748E-7</c:v>
                </c:pt>
                <c:pt idx="95">
                  <c:v>5.6962927082093893E-7</c:v>
                </c:pt>
                <c:pt idx="96">
                  <c:v>5.7523357407987726E-7</c:v>
                </c:pt>
                <c:pt idx="97">
                  <c:v>5.8083007944267039E-7</c:v>
                </c:pt>
                <c:pt idx="98">
                  <c:v>5.8641879780747705E-7</c:v>
                </c:pt>
                <c:pt idx="99">
                  <c:v>5.9199974005529645E-7</c:v>
                </c:pt>
                <c:pt idx="100">
                  <c:v>5.975729170499685E-7</c:v>
                </c:pt>
                <c:pt idx="101">
                  <c:v>6.0313833963817394E-7</c:v>
                </c:pt>
                <c:pt idx="102">
                  <c:v>6.086960186494344E-7</c:v>
                </c:pt>
                <c:pt idx="103">
                  <c:v>6.1424596489611179E-7</c:v>
                </c:pt>
                <c:pt idx="104">
                  <c:v>6.1978818917340947E-7</c:v>
                </c:pt>
                <c:pt idx="105">
                  <c:v>6.2532270225937065E-7</c:v>
                </c:pt>
                <c:pt idx="106">
                  <c:v>6.3084951491488018E-7</c:v>
                </c:pt>
                <c:pt idx="107">
                  <c:v>6.3636863788366289E-7</c:v>
                </c:pt>
                <c:pt idx="108">
                  <c:v>6.4188008189228473E-7</c:v>
                </c:pt>
                <c:pt idx="109">
                  <c:v>6.4738385765015214E-7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52F-9AE8-6A6775E0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5535"/>
        <c:axId val="102404287"/>
      </c:scatterChart>
      <c:valAx>
        <c:axId val="1024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4287"/>
        <c:crosses val="autoZero"/>
        <c:crossBetween val="midCat"/>
      </c:valAx>
      <c:valAx>
        <c:axId val="1024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Incorporation</a:t>
            </a:r>
            <a:r>
              <a:rPr lang="en-IN" baseline="0"/>
              <a:t> of CMP32 vs 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Temp, pH and Mg2+ con'!$S$7:$S$12</c:f>
              <c:numCache>
                <c:formatCode>General</c:formatCode>
                <c:ptCount val="6"/>
                <c:pt idx="0">
                  <c:v>6.1</c:v>
                </c:pt>
                <c:pt idx="1">
                  <c:v>7</c:v>
                </c:pt>
                <c:pt idx="2">
                  <c:v>7.8</c:v>
                </c:pt>
                <c:pt idx="3">
                  <c:v>8</c:v>
                </c:pt>
                <c:pt idx="4">
                  <c:v>8.1999999999999993</c:v>
                </c:pt>
                <c:pt idx="5">
                  <c:v>8.9</c:v>
                </c:pt>
              </c:numCache>
            </c:numRef>
          </c:xVal>
          <c:yVal>
            <c:numRef>
              <c:f>'Effect of Temp, pH and Mg2+ con'!$T$7:$T$12</c:f>
              <c:numCache>
                <c:formatCode>General</c:formatCode>
                <c:ptCount val="6"/>
                <c:pt idx="0">
                  <c:v>5.33</c:v>
                </c:pt>
                <c:pt idx="1">
                  <c:v>25.42</c:v>
                </c:pt>
                <c:pt idx="2">
                  <c:v>38.229999999999997</c:v>
                </c:pt>
                <c:pt idx="3">
                  <c:v>41.33</c:v>
                </c:pt>
                <c:pt idx="4">
                  <c:v>38.61</c:v>
                </c:pt>
                <c:pt idx="5">
                  <c:v>34.44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B-4C5E-A2AB-A5B905CB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81184"/>
        <c:axId val="1941573280"/>
      </c:scatterChart>
      <c:valAx>
        <c:axId val="1941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73280"/>
        <c:crosses val="autoZero"/>
        <c:crossBetween val="midCat"/>
      </c:valAx>
      <c:valAx>
        <c:axId val="19415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Incorporation of CMP32 x 10^-4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h vs time</a:t>
            </a:r>
          </a:p>
        </c:rich>
      </c:tx>
      <c:layout>
        <c:manualLayout>
          <c:xMode val="edge"/>
          <c:yMode val="edge"/>
          <c:x val="0.44101377952755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ODE!$P$4:$P$113</c:f>
              <c:numCache>
                <c:formatCode>General</c:formatCode>
                <c:ptCount val="110"/>
                <c:pt idx="0">
                  <c:v>0</c:v>
                </c:pt>
                <c:pt idx="1">
                  <c:v>3.669724770642202E-2</c:v>
                </c:pt>
                <c:pt idx="2">
                  <c:v>7.3394495412844041E-2</c:v>
                </c:pt>
                <c:pt idx="3">
                  <c:v>0.11009174311926606</c:v>
                </c:pt>
                <c:pt idx="4">
                  <c:v>0.14678899082568808</c:v>
                </c:pt>
                <c:pt idx="5">
                  <c:v>0.1834862385321101</c:v>
                </c:pt>
                <c:pt idx="6">
                  <c:v>0.22018348623853212</c:v>
                </c:pt>
                <c:pt idx="7">
                  <c:v>0.25688073394495414</c:v>
                </c:pt>
                <c:pt idx="8">
                  <c:v>0.29357798165137616</c:v>
                </c:pt>
                <c:pt idx="9">
                  <c:v>0.33027522935779818</c:v>
                </c:pt>
                <c:pt idx="10">
                  <c:v>0.3669724770642202</c:v>
                </c:pt>
                <c:pt idx="11">
                  <c:v>0.40366972477064222</c:v>
                </c:pt>
                <c:pt idx="12">
                  <c:v>0.44036697247706424</c:v>
                </c:pt>
                <c:pt idx="13">
                  <c:v>0.47706422018348627</c:v>
                </c:pt>
                <c:pt idx="14">
                  <c:v>0.51376146788990829</c:v>
                </c:pt>
                <c:pt idx="15">
                  <c:v>0.55045871559633031</c:v>
                </c:pt>
                <c:pt idx="16">
                  <c:v>0.58715596330275233</c:v>
                </c:pt>
                <c:pt idx="17">
                  <c:v>0.62385321100917435</c:v>
                </c:pt>
                <c:pt idx="18">
                  <c:v>0.66055045871559637</c:v>
                </c:pt>
                <c:pt idx="19">
                  <c:v>0.69724770642201839</c:v>
                </c:pt>
                <c:pt idx="20">
                  <c:v>0.73394495412844041</c:v>
                </c:pt>
                <c:pt idx="21">
                  <c:v>0.77064220183486243</c:v>
                </c:pt>
                <c:pt idx="22">
                  <c:v>0.80733944954128445</c:v>
                </c:pt>
                <c:pt idx="23">
                  <c:v>0.84403669724770647</c:v>
                </c:pt>
                <c:pt idx="24">
                  <c:v>0.88073394495412849</c:v>
                </c:pt>
                <c:pt idx="25">
                  <c:v>0.91743119266055051</c:v>
                </c:pt>
                <c:pt idx="26">
                  <c:v>0.95412844036697253</c:v>
                </c:pt>
                <c:pt idx="27">
                  <c:v>0.99082568807339455</c:v>
                </c:pt>
                <c:pt idx="28">
                  <c:v>1.0275229357798166</c:v>
                </c:pt>
                <c:pt idx="29">
                  <c:v>1.0642201834862386</c:v>
                </c:pt>
                <c:pt idx="30">
                  <c:v>1.1009174311926606</c:v>
                </c:pt>
                <c:pt idx="31">
                  <c:v>1.1376146788990826</c:v>
                </c:pt>
                <c:pt idx="32">
                  <c:v>1.1743119266055047</c:v>
                </c:pt>
                <c:pt idx="33">
                  <c:v>1.2110091743119267</c:v>
                </c:pt>
                <c:pt idx="34">
                  <c:v>1.2477064220183487</c:v>
                </c:pt>
                <c:pt idx="35">
                  <c:v>1.2844036697247707</c:v>
                </c:pt>
                <c:pt idx="36">
                  <c:v>1.3211009174311927</c:v>
                </c:pt>
                <c:pt idx="37">
                  <c:v>1.3577981651376148</c:v>
                </c:pt>
                <c:pt idx="38">
                  <c:v>1.3944954128440368</c:v>
                </c:pt>
                <c:pt idx="39">
                  <c:v>1.4311926605504588</c:v>
                </c:pt>
                <c:pt idx="40">
                  <c:v>1.4678899082568808</c:v>
                </c:pt>
                <c:pt idx="41">
                  <c:v>1.5045871559633028</c:v>
                </c:pt>
                <c:pt idx="42">
                  <c:v>1.5412844036697249</c:v>
                </c:pt>
                <c:pt idx="43">
                  <c:v>1.5779816513761469</c:v>
                </c:pt>
                <c:pt idx="44">
                  <c:v>1.6146788990825689</c:v>
                </c:pt>
                <c:pt idx="45">
                  <c:v>1.6513761467889909</c:v>
                </c:pt>
                <c:pt idx="46">
                  <c:v>1.6880733944954129</c:v>
                </c:pt>
                <c:pt idx="47">
                  <c:v>1.724770642201835</c:v>
                </c:pt>
                <c:pt idx="48">
                  <c:v>1.761467889908257</c:v>
                </c:pt>
                <c:pt idx="49">
                  <c:v>1.798165137614679</c:v>
                </c:pt>
                <c:pt idx="50">
                  <c:v>1.834862385321101</c:v>
                </c:pt>
                <c:pt idx="51">
                  <c:v>1.871559633027523</c:v>
                </c:pt>
                <c:pt idx="52">
                  <c:v>1.9082568807339451</c:v>
                </c:pt>
                <c:pt idx="53">
                  <c:v>1.9449541284403671</c:v>
                </c:pt>
                <c:pt idx="54">
                  <c:v>1.9816513761467891</c:v>
                </c:pt>
                <c:pt idx="55">
                  <c:v>2.0183486238532113</c:v>
                </c:pt>
                <c:pt idx="56">
                  <c:v>2.0550458715596331</c:v>
                </c:pt>
                <c:pt idx="57">
                  <c:v>2.0917431192660549</c:v>
                </c:pt>
                <c:pt idx="58">
                  <c:v>2.1284403669724772</c:v>
                </c:pt>
                <c:pt idx="59">
                  <c:v>2.1651376146788994</c:v>
                </c:pt>
                <c:pt idx="60">
                  <c:v>2.2018348623853212</c:v>
                </c:pt>
                <c:pt idx="61">
                  <c:v>2.238532110091743</c:v>
                </c:pt>
                <c:pt idx="62">
                  <c:v>2.2752293577981653</c:v>
                </c:pt>
                <c:pt idx="63">
                  <c:v>2.3119266055045875</c:v>
                </c:pt>
                <c:pt idx="64">
                  <c:v>2.3486238532110093</c:v>
                </c:pt>
                <c:pt idx="65">
                  <c:v>2.3853211009174311</c:v>
                </c:pt>
                <c:pt idx="66">
                  <c:v>2.4220183486238533</c:v>
                </c:pt>
                <c:pt idx="67">
                  <c:v>2.4587155963302756</c:v>
                </c:pt>
                <c:pt idx="68">
                  <c:v>2.4954128440366974</c:v>
                </c:pt>
                <c:pt idx="69">
                  <c:v>2.5321100917431192</c:v>
                </c:pt>
                <c:pt idx="70">
                  <c:v>2.5688073394495414</c:v>
                </c:pt>
                <c:pt idx="71">
                  <c:v>2.6055045871559637</c:v>
                </c:pt>
                <c:pt idx="72">
                  <c:v>2.6422018348623855</c:v>
                </c:pt>
                <c:pt idx="73">
                  <c:v>2.6788990825688073</c:v>
                </c:pt>
                <c:pt idx="74">
                  <c:v>2.7155963302752295</c:v>
                </c:pt>
                <c:pt idx="75">
                  <c:v>2.7522935779816518</c:v>
                </c:pt>
                <c:pt idx="76">
                  <c:v>2.7889908256880735</c:v>
                </c:pt>
                <c:pt idx="77">
                  <c:v>2.8256880733944953</c:v>
                </c:pt>
                <c:pt idx="78">
                  <c:v>2.8623853211009176</c:v>
                </c:pt>
                <c:pt idx="79">
                  <c:v>2.8990825688073398</c:v>
                </c:pt>
                <c:pt idx="80">
                  <c:v>2.9357798165137616</c:v>
                </c:pt>
                <c:pt idx="81">
                  <c:v>2.9724770642201834</c:v>
                </c:pt>
                <c:pt idx="82">
                  <c:v>3.0091743119266057</c:v>
                </c:pt>
                <c:pt idx="83">
                  <c:v>3.0458715596330279</c:v>
                </c:pt>
                <c:pt idx="84">
                  <c:v>3.0825688073394497</c:v>
                </c:pt>
                <c:pt idx="85">
                  <c:v>3.1192660550458715</c:v>
                </c:pt>
                <c:pt idx="86">
                  <c:v>3.1559633027522938</c:v>
                </c:pt>
                <c:pt idx="87">
                  <c:v>3.192660550458716</c:v>
                </c:pt>
                <c:pt idx="88">
                  <c:v>3.2293577981651378</c:v>
                </c:pt>
                <c:pt idx="89">
                  <c:v>3.2660550458715596</c:v>
                </c:pt>
                <c:pt idx="90">
                  <c:v>3.3027522935779818</c:v>
                </c:pt>
                <c:pt idx="91">
                  <c:v>3.3394495412844041</c:v>
                </c:pt>
                <c:pt idx="92">
                  <c:v>3.3761467889908259</c:v>
                </c:pt>
                <c:pt idx="93">
                  <c:v>3.4128440366972477</c:v>
                </c:pt>
                <c:pt idx="94">
                  <c:v>3.4495412844036699</c:v>
                </c:pt>
                <c:pt idx="95">
                  <c:v>3.4862385321100922</c:v>
                </c:pt>
                <c:pt idx="96">
                  <c:v>3.522935779816514</c:v>
                </c:pt>
                <c:pt idx="97">
                  <c:v>3.5596330275229358</c:v>
                </c:pt>
                <c:pt idx="98">
                  <c:v>3.596330275229358</c:v>
                </c:pt>
                <c:pt idx="99">
                  <c:v>3.6330275229357802</c:v>
                </c:pt>
                <c:pt idx="100">
                  <c:v>3.669724770642202</c:v>
                </c:pt>
                <c:pt idx="101">
                  <c:v>3.7064220183486238</c:v>
                </c:pt>
                <c:pt idx="102">
                  <c:v>3.7431192660550461</c:v>
                </c:pt>
                <c:pt idx="103">
                  <c:v>3.7798165137614683</c:v>
                </c:pt>
                <c:pt idx="104">
                  <c:v>3.8165137614678901</c:v>
                </c:pt>
                <c:pt idx="105">
                  <c:v>3.8532110091743119</c:v>
                </c:pt>
                <c:pt idx="106">
                  <c:v>3.8899082568807342</c:v>
                </c:pt>
                <c:pt idx="107">
                  <c:v>3.9266055045871564</c:v>
                </c:pt>
                <c:pt idx="108">
                  <c:v>3.9633027522935782</c:v>
                </c:pt>
                <c:pt idx="109">
                  <c:v>4</c:v>
                </c:pt>
              </c:numCache>
            </c:numRef>
          </c:xVal>
          <c:yVal>
            <c:numRef>
              <c:f>ODE!$V$4:$V$113</c:f>
              <c:numCache>
                <c:formatCode>General</c:formatCode>
                <c:ptCount val="110"/>
                <c:pt idx="0">
                  <c:v>-7.5000000000000009</c:v>
                </c:pt>
                <c:pt idx="1">
                  <c:v>-4.1935488261811322</c:v>
                </c:pt>
                <c:pt idx="2">
                  <c:v>-3.8926260705061373</c:v>
                </c:pt>
                <c:pt idx="3">
                  <c:v>-3.7165705639988555</c:v>
                </c:pt>
                <c:pt idx="4">
                  <c:v>-3.5916497047685407</c:v>
                </c:pt>
                <c:pt idx="5">
                  <c:v>-3.4947504185405225</c:v>
                </c:pt>
                <c:pt idx="6">
                  <c:v>-3.4155763238267833</c:v>
                </c:pt>
                <c:pt idx="7">
                  <c:v>-3.3486346423639004</c:v>
                </c:pt>
                <c:pt idx="8">
                  <c:v>-3.2906465265514409</c:v>
                </c:pt>
                <c:pt idx="9">
                  <c:v>-3.239496983922602</c:v>
                </c:pt>
                <c:pt idx="10">
                  <c:v>-3.1937418772314818</c:v>
                </c:pt>
                <c:pt idx="11">
                  <c:v>-3.1523511425217161</c:v>
                </c:pt>
                <c:pt idx="12">
                  <c:v>-3.114564207012724</c:v>
                </c:pt>
                <c:pt idx="13">
                  <c:v>-3.0798034760801469</c:v>
                </c:pt>
                <c:pt idx="14">
                  <c:v>-3.0476199715636136</c:v>
                </c:pt>
                <c:pt idx="15">
                  <c:v>-3.0176577698629772</c:v>
                </c:pt>
                <c:pt idx="16">
                  <c:v>-2.9896299402319118</c:v>
                </c:pt>
                <c:pt idx="17">
                  <c:v>-2.9633017903074239</c:v>
                </c:pt>
                <c:pt idx="18">
                  <c:v>-2.9384789077372493</c:v>
                </c:pt>
                <c:pt idx="19">
                  <c:v>-2.914998439237769</c:v>
                </c:pt>
                <c:pt idx="20">
                  <c:v>-2.8927226091424298</c:v>
                </c:pt>
                <c:pt idx="21">
                  <c:v>-2.8715338209160026</c:v>
                </c:pt>
                <c:pt idx="22">
                  <c:v>-2.8513308992314292</c:v>
                </c:pt>
                <c:pt idx="23">
                  <c:v>-2.8320261680572578</c:v>
                </c:pt>
                <c:pt idx="24">
                  <c:v>-2.8135431510497226</c:v>
                </c:pt>
                <c:pt idx="25">
                  <c:v>-2.7958147416811578</c:v>
                </c:pt>
                <c:pt idx="26">
                  <c:v>-2.7787817324674386</c:v>
                </c:pt>
                <c:pt idx="27">
                  <c:v>-2.7623916219138094</c:v>
                </c:pt>
                <c:pt idx="28">
                  <c:v>-2.7465976385342712</c:v>
                </c:pt>
                <c:pt idx="29">
                  <c:v>-2.7313579362087266</c:v>
                </c:pt>
                <c:pt idx="30">
                  <c:v>-2.7166349260039446</c:v>
                </c:pt>
                <c:pt idx="31">
                  <c:v>-2.7023947175946805</c:v>
                </c:pt>
                <c:pt idx="32">
                  <c:v>-2.6886066493954206</c:v>
                </c:pt>
                <c:pt idx="33">
                  <c:v>-2.6752428910156456</c:v>
                </c:pt>
                <c:pt idx="34">
                  <c:v>-2.6622781050779123</c:v>
                </c:pt>
                <c:pt idx="35">
                  <c:v>-2.6496891580693664</c:v>
                </c:pt>
                <c:pt idx="36">
                  <c:v>-2.6374548719352613</c:v>
                </c:pt>
                <c:pt idx="37">
                  <c:v>-2.6255558097140397</c:v>
                </c:pt>
                <c:pt idx="38">
                  <c:v>-2.6139740897649508</c:v>
                </c:pt>
                <c:pt idx="39">
                  <c:v>-2.6026932241303595</c:v>
                </c:pt>
                <c:pt idx="40">
                  <c:v>-2.5916979773652837</c:v>
                </c:pt>
                <c:pt idx="41">
                  <c:v>-2.5809742428008464</c:v>
                </c:pt>
                <c:pt idx="42">
                  <c:v>-2.570508933720181</c:v>
                </c:pt>
                <c:pt idx="43">
                  <c:v>-2.5602898873407947</c:v>
                </c:pt>
                <c:pt idx="44">
                  <c:v>-2.5503057798364197</c:v>
                </c:pt>
                <c:pt idx="45">
                  <c:v>-2.540546050909418</c:v>
                </c:pt>
                <c:pt idx="46">
                  <c:v>-2.5310008366539694</c:v>
                </c:pt>
                <c:pt idx="47">
                  <c:v>-2.5216609096399596</c:v>
                </c:pt>
                <c:pt idx="48">
                  <c:v>-2.512517625305239</c:v>
                </c:pt>
                <c:pt idx="49">
                  <c:v>-2.5035628738756386</c:v>
                </c:pt>
                <c:pt idx="50">
                  <c:v>-2.4947890371425441</c:v>
                </c:pt>
                <c:pt idx="51">
                  <c:v>-2.4861889495207636</c:v>
                </c:pt>
                <c:pt idx="52">
                  <c:v>-2.4777558628878942</c:v>
                </c:pt>
                <c:pt idx="53">
                  <c:v>-2.4694834147729305</c:v>
                </c:pt>
                <c:pt idx="54">
                  <c:v>-2.4613655995184196</c:v>
                </c:pt>
                <c:pt idx="55">
                  <c:v>-2.4533967420887279</c:v>
                </c:pt>
                <c:pt idx="56">
                  <c:v>-2.4455714742383097</c:v>
                </c:pt>
                <c:pt idx="57">
                  <c:v>-2.4378847127893031</c:v>
                </c:pt>
                <c:pt idx="58">
                  <c:v>-2.4303316397983146</c:v>
                </c:pt>
                <c:pt idx="59">
                  <c:v>-2.4229076844185919</c:v>
                </c:pt>
                <c:pt idx="60">
                  <c:v>-2.4156085062866031</c:v>
                </c:pt>
                <c:pt idx="61">
                  <c:v>-2.408429980281801</c:v>
                </c:pt>
                <c:pt idx="62">
                  <c:v>-2.4013681825256001</c:v>
                </c:pt>
                <c:pt idx="63">
                  <c:v>-2.3944193775005727</c:v>
                </c:pt>
                <c:pt idx="64">
                  <c:v>-2.387580006184002</c:v>
                </c:pt>
                <c:pt idx="65">
                  <c:v>-2.380846675101429</c:v>
                </c:pt>
                <c:pt idx="66">
                  <c:v>-2.3742161462158959</c:v>
                </c:pt>
                <c:pt idx="67">
                  <c:v>-2.3676853275774841</c:v>
                </c:pt>
                <c:pt idx="68">
                  <c:v>-2.3612512646655506</c:v>
                </c:pt>
                <c:pt idx="69">
                  <c:v>-2.3549111323629845</c:v>
                </c:pt>
                <c:pt idx="70">
                  <c:v>-2.3486622275079134</c:v>
                </c:pt>
                <c:pt idx="71">
                  <c:v>-2.3425019619737073</c:v>
                </c:pt>
                <c:pt idx="72">
                  <c:v>-2.3364278562329472</c:v>
                </c:pt>
                <c:pt idx="73">
                  <c:v>-2.3304375333652945</c:v>
                </c:pt>
                <c:pt idx="74">
                  <c:v>-2.3245287134730277</c:v>
                </c:pt>
                <c:pt idx="75">
                  <c:v>-2.3186992084714078</c:v>
                </c:pt>
                <c:pt idx="76">
                  <c:v>-2.3129469172240786</c:v>
                </c:pt>
                <c:pt idx="77">
                  <c:v>-2.3072698209964453</c:v>
                </c:pt>
                <c:pt idx="78">
                  <c:v>-2.3016659792024026</c:v>
                </c:pt>
                <c:pt idx="79">
                  <c:v>-2.2961335254219968</c:v>
                </c:pt>
                <c:pt idx="80">
                  <c:v>-2.2906706636695633</c:v>
                </c:pt>
                <c:pt idx="81">
                  <c:v>-2.2852756648936801</c:v>
                </c:pt>
                <c:pt idx="82">
                  <c:v>-2.2799468636918574</c:v>
                </c:pt>
                <c:pt idx="83">
                  <c:v>-2.2746826552243551</c:v>
                </c:pt>
                <c:pt idx="84">
                  <c:v>-2.2694814923128126</c:v>
                </c:pt>
                <c:pt idx="85">
                  <c:v>-2.264341882710569</c:v>
                </c:pt>
                <c:pt idx="86">
                  <c:v>-2.259262386532622</c:v>
                </c:pt>
                <c:pt idx="87">
                  <c:v>-2.2542416138341581</c:v>
                </c:pt>
                <c:pt idx="88">
                  <c:v>-2.2492782223274563</c:v>
                </c:pt>
                <c:pt idx="89">
                  <c:v>-2.24437091522779</c:v>
                </c:pt>
                <c:pt idx="90">
                  <c:v>-2.2395184392196779</c:v>
                </c:pt>
                <c:pt idx="91">
                  <c:v>-2.2347195825355008</c:v>
                </c:pt>
                <c:pt idx="92">
                  <c:v>-2.2299731731391197</c:v>
                </c:pt>
                <c:pt idx="93">
                  <c:v>-2.2252780770076805</c:v>
                </c:pt>
                <c:pt idx="94">
                  <c:v>-2.220633196505307</c:v>
                </c:pt>
                <c:pt idx="95">
                  <c:v>-2.2160374688428459</c:v>
                </c:pt>
                <c:pt idx="96">
                  <c:v>-2.211489864618259</c:v>
                </c:pt>
                <c:pt idx="97">
                  <c:v>-2.2069893864326424</c:v>
                </c:pt>
                <c:pt idx="98">
                  <c:v>-2.2025350675772279</c:v>
                </c:pt>
                <c:pt idx="99">
                  <c:v>-2.1981259707870326</c:v>
                </c:pt>
                <c:pt idx="100">
                  <c:v>-2.1937611870571465</c:v>
                </c:pt>
                <c:pt idx="101">
                  <c:v>-2.1894398345179096</c:v>
                </c:pt>
                <c:pt idx="102">
                  <c:v>-2.1851610573655034</c:v>
                </c:pt>
                <c:pt idx="103">
                  <c:v>-2.1809240248447135</c:v>
                </c:pt>
                <c:pt idx="104">
                  <c:v>-2.1767279302808311</c:v>
                </c:pt>
                <c:pt idx="105">
                  <c:v>-2.1725719901578819</c:v>
                </c:pt>
                <c:pt idx="106">
                  <c:v>-2.1684554432405378</c:v>
                </c:pt>
                <c:pt idx="107">
                  <c:v>-2.1643775497372606</c:v>
                </c:pt>
                <c:pt idx="108">
                  <c:v>-2.1603375905023654</c:v>
                </c:pt>
                <c:pt idx="109">
                  <c:v>-2.1563348662748614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F-4DE7-920A-0CBC0A71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43936"/>
        <c:axId val="1240449344"/>
      </c:scatterChart>
      <c:valAx>
        <c:axId val="12404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49344"/>
        <c:crosses val="autoZero"/>
        <c:crossBetween val="midCat"/>
      </c:valAx>
      <c:valAx>
        <c:axId val="12404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mg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ODE!$P$4:$P$113</c:f>
              <c:numCache>
                <c:formatCode>General</c:formatCode>
                <c:ptCount val="110"/>
                <c:pt idx="0">
                  <c:v>0</c:v>
                </c:pt>
                <c:pt idx="1">
                  <c:v>3.669724770642202E-2</c:v>
                </c:pt>
                <c:pt idx="2">
                  <c:v>7.3394495412844041E-2</c:v>
                </c:pt>
                <c:pt idx="3">
                  <c:v>0.11009174311926606</c:v>
                </c:pt>
                <c:pt idx="4">
                  <c:v>0.14678899082568808</c:v>
                </c:pt>
                <c:pt idx="5">
                  <c:v>0.1834862385321101</c:v>
                </c:pt>
                <c:pt idx="6">
                  <c:v>0.22018348623853212</c:v>
                </c:pt>
                <c:pt idx="7">
                  <c:v>0.25688073394495414</c:v>
                </c:pt>
                <c:pt idx="8">
                  <c:v>0.29357798165137616</c:v>
                </c:pt>
                <c:pt idx="9">
                  <c:v>0.33027522935779818</c:v>
                </c:pt>
                <c:pt idx="10">
                  <c:v>0.3669724770642202</c:v>
                </c:pt>
                <c:pt idx="11">
                  <c:v>0.40366972477064222</c:v>
                </c:pt>
                <c:pt idx="12">
                  <c:v>0.44036697247706424</c:v>
                </c:pt>
                <c:pt idx="13">
                  <c:v>0.47706422018348627</c:v>
                </c:pt>
                <c:pt idx="14">
                  <c:v>0.51376146788990829</c:v>
                </c:pt>
                <c:pt idx="15">
                  <c:v>0.55045871559633031</c:v>
                </c:pt>
                <c:pt idx="16">
                  <c:v>0.58715596330275233</c:v>
                </c:pt>
                <c:pt idx="17">
                  <c:v>0.62385321100917435</c:v>
                </c:pt>
                <c:pt idx="18">
                  <c:v>0.66055045871559637</c:v>
                </c:pt>
                <c:pt idx="19">
                  <c:v>0.69724770642201839</c:v>
                </c:pt>
                <c:pt idx="20">
                  <c:v>0.73394495412844041</c:v>
                </c:pt>
                <c:pt idx="21">
                  <c:v>0.77064220183486243</c:v>
                </c:pt>
                <c:pt idx="22">
                  <c:v>0.80733944954128445</c:v>
                </c:pt>
                <c:pt idx="23">
                  <c:v>0.84403669724770647</c:v>
                </c:pt>
                <c:pt idx="24">
                  <c:v>0.88073394495412849</c:v>
                </c:pt>
                <c:pt idx="25">
                  <c:v>0.91743119266055051</c:v>
                </c:pt>
                <c:pt idx="26">
                  <c:v>0.95412844036697253</c:v>
                </c:pt>
                <c:pt idx="27">
                  <c:v>0.99082568807339455</c:v>
                </c:pt>
                <c:pt idx="28">
                  <c:v>1.0275229357798166</c:v>
                </c:pt>
                <c:pt idx="29">
                  <c:v>1.0642201834862386</c:v>
                </c:pt>
                <c:pt idx="30">
                  <c:v>1.1009174311926606</c:v>
                </c:pt>
                <c:pt idx="31">
                  <c:v>1.1376146788990826</c:v>
                </c:pt>
                <c:pt idx="32">
                  <c:v>1.1743119266055047</c:v>
                </c:pt>
                <c:pt idx="33">
                  <c:v>1.2110091743119267</c:v>
                </c:pt>
                <c:pt idx="34">
                  <c:v>1.2477064220183487</c:v>
                </c:pt>
                <c:pt idx="35">
                  <c:v>1.2844036697247707</c:v>
                </c:pt>
                <c:pt idx="36">
                  <c:v>1.3211009174311927</c:v>
                </c:pt>
                <c:pt idx="37">
                  <c:v>1.3577981651376148</c:v>
                </c:pt>
                <c:pt idx="38">
                  <c:v>1.3944954128440368</c:v>
                </c:pt>
                <c:pt idx="39">
                  <c:v>1.4311926605504588</c:v>
                </c:pt>
                <c:pt idx="40">
                  <c:v>1.4678899082568808</c:v>
                </c:pt>
                <c:pt idx="41">
                  <c:v>1.5045871559633028</c:v>
                </c:pt>
                <c:pt idx="42">
                  <c:v>1.5412844036697249</c:v>
                </c:pt>
                <c:pt idx="43">
                  <c:v>1.5779816513761469</c:v>
                </c:pt>
                <c:pt idx="44">
                  <c:v>1.6146788990825689</c:v>
                </c:pt>
                <c:pt idx="45">
                  <c:v>1.6513761467889909</c:v>
                </c:pt>
                <c:pt idx="46">
                  <c:v>1.6880733944954129</c:v>
                </c:pt>
                <c:pt idx="47">
                  <c:v>1.724770642201835</c:v>
                </c:pt>
                <c:pt idx="48">
                  <c:v>1.761467889908257</c:v>
                </c:pt>
                <c:pt idx="49">
                  <c:v>1.798165137614679</c:v>
                </c:pt>
                <c:pt idx="50">
                  <c:v>1.834862385321101</c:v>
                </c:pt>
                <c:pt idx="51">
                  <c:v>1.871559633027523</c:v>
                </c:pt>
                <c:pt idx="52">
                  <c:v>1.9082568807339451</c:v>
                </c:pt>
                <c:pt idx="53">
                  <c:v>1.9449541284403671</c:v>
                </c:pt>
                <c:pt idx="54">
                  <c:v>1.9816513761467891</c:v>
                </c:pt>
                <c:pt idx="55">
                  <c:v>2.0183486238532113</c:v>
                </c:pt>
                <c:pt idx="56">
                  <c:v>2.0550458715596331</c:v>
                </c:pt>
                <c:pt idx="57">
                  <c:v>2.0917431192660549</c:v>
                </c:pt>
                <c:pt idx="58">
                  <c:v>2.1284403669724772</c:v>
                </c:pt>
                <c:pt idx="59">
                  <c:v>2.1651376146788994</c:v>
                </c:pt>
                <c:pt idx="60">
                  <c:v>2.2018348623853212</c:v>
                </c:pt>
                <c:pt idx="61">
                  <c:v>2.238532110091743</c:v>
                </c:pt>
                <c:pt idx="62">
                  <c:v>2.2752293577981653</c:v>
                </c:pt>
                <c:pt idx="63">
                  <c:v>2.3119266055045875</c:v>
                </c:pt>
                <c:pt idx="64">
                  <c:v>2.3486238532110093</c:v>
                </c:pt>
                <c:pt idx="65">
                  <c:v>2.3853211009174311</c:v>
                </c:pt>
                <c:pt idx="66">
                  <c:v>2.4220183486238533</c:v>
                </c:pt>
                <c:pt idx="67">
                  <c:v>2.4587155963302756</c:v>
                </c:pt>
                <c:pt idx="68">
                  <c:v>2.4954128440366974</c:v>
                </c:pt>
                <c:pt idx="69">
                  <c:v>2.5321100917431192</c:v>
                </c:pt>
                <c:pt idx="70">
                  <c:v>2.5688073394495414</c:v>
                </c:pt>
                <c:pt idx="71">
                  <c:v>2.6055045871559637</c:v>
                </c:pt>
                <c:pt idx="72">
                  <c:v>2.6422018348623855</c:v>
                </c:pt>
                <c:pt idx="73">
                  <c:v>2.6788990825688073</c:v>
                </c:pt>
                <c:pt idx="74">
                  <c:v>2.7155963302752295</c:v>
                </c:pt>
                <c:pt idx="75">
                  <c:v>2.7522935779816518</c:v>
                </c:pt>
                <c:pt idx="76">
                  <c:v>2.7889908256880735</c:v>
                </c:pt>
                <c:pt idx="77">
                  <c:v>2.8256880733944953</c:v>
                </c:pt>
                <c:pt idx="78">
                  <c:v>2.8623853211009176</c:v>
                </c:pt>
                <c:pt idx="79">
                  <c:v>2.8990825688073398</c:v>
                </c:pt>
                <c:pt idx="80">
                  <c:v>2.9357798165137616</c:v>
                </c:pt>
                <c:pt idx="81">
                  <c:v>2.9724770642201834</c:v>
                </c:pt>
                <c:pt idx="82">
                  <c:v>3.0091743119266057</c:v>
                </c:pt>
                <c:pt idx="83">
                  <c:v>3.0458715596330279</c:v>
                </c:pt>
                <c:pt idx="84">
                  <c:v>3.0825688073394497</c:v>
                </c:pt>
                <c:pt idx="85">
                  <c:v>3.1192660550458715</c:v>
                </c:pt>
                <c:pt idx="86">
                  <c:v>3.1559633027522938</c:v>
                </c:pt>
                <c:pt idx="87">
                  <c:v>3.192660550458716</c:v>
                </c:pt>
                <c:pt idx="88">
                  <c:v>3.2293577981651378</c:v>
                </c:pt>
                <c:pt idx="89">
                  <c:v>3.2660550458715596</c:v>
                </c:pt>
                <c:pt idx="90">
                  <c:v>3.3027522935779818</c:v>
                </c:pt>
                <c:pt idx="91">
                  <c:v>3.3394495412844041</c:v>
                </c:pt>
                <c:pt idx="92">
                  <c:v>3.3761467889908259</c:v>
                </c:pt>
                <c:pt idx="93">
                  <c:v>3.4128440366972477</c:v>
                </c:pt>
                <c:pt idx="94">
                  <c:v>3.4495412844036699</c:v>
                </c:pt>
                <c:pt idx="95">
                  <c:v>3.4862385321100922</c:v>
                </c:pt>
                <c:pt idx="96">
                  <c:v>3.522935779816514</c:v>
                </c:pt>
                <c:pt idx="97">
                  <c:v>3.5596330275229358</c:v>
                </c:pt>
                <c:pt idx="98">
                  <c:v>3.596330275229358</c:v>
                </c:pt>
                <c:pt idx="99">
                  <c:v>3.6330275229357802</c:v>
                </c:pt>
                <c:pt idx="100">
                  <c:v>3.669724770642202</c:v>
                </c:pt>
                <c:pt idx="101">
                  <c:v>3.7064220183486238</c:v>
                </c:pt>
                <c:pt idx="102">
                  <c:v>3.7431192660550461</c:v>
                </c:pt>
                <c:pt idx="103">
                  <c:v>3.7798165137614683</c:v>
                </c:pt>
                <c:pt idx="104">
                  <c:v>3.8165137614678901</c:v>
                </c:pt>
                <c:pt idx="105">
                  <c:v>3.8532110091743119</c:v>
                </c:pt>
                <c:pt idx="106">
                  <c:v>3.8899082568807342</c:v>
                </c:pt>
                <c:pt idx="107">
                  <c:v>3.9266055045871564</c:v>
                </c:pt>
                <c:pt idx="108">
                  <c:v>3.9633027522935782</c:v>
                </c:pt>
                <c:pt idx="109">
                  <c:v>4</c:v>
                </c:pt>
              </c:numCache>
            </c:numRef>
          </c:xVal>
          <c:yVal>
            <c:numRef>
              <c:f>ODE!$T$4:$T$113</c:f>
              <c:numCache>
                <c:formatCode>General</c:formatCode>
                <c:ptCount val="110"/>
                <c:pt idx="0">
                  <c:v>2.275361341539852E-2</c:v>
                </c:pt>
                <c:pt idx="1">
                  <c:v>2.2774757419948454E-2</c:v>
                </c:pt>
                <c:pt idx="2">
                  <c:v>2.279590747363568E-2</c:v>
                </c:pt>
                <c:pt idx="3">
                  <c:v>2.2817063533432408E-2</c:v>
                </c:pt>
                <c:pt idx="4">
                  <c:v>2.2838225549451526E-2</c:v>
                </c:pt>
                <c:pt idx="5">
                  <c:v>2.2859393493680987E-2</c:v>
                </c:pt>
                <c:pt idx="6">
                  <c:v>2.2880567315481215E-2</c:v>
                </c:pt>
                <c:pt idx="7">
                  <c:v>2.290174696748656E-2</c:v>
                </c:pt>
                <c:pt idx="8">
                  <c:v>2.292293240233137E-2</c:v>
                </c:pt>
                <c:pt idx="9">
                  <c:v>2.2944123572650001E-2</c:v>
                </c:pt>
                <c:pt idx="10">
                  <c:v>2.29653204310768E-2</c:v>
                </c:pt>
                <c:pt idx="11">
                  <c:v>2.2986522930246119E-2</c:v>
                </c:pt>
                <c:pt idx="12">
                  <c:v>2.300773102279231E-2</c:v>
                </c:pt>
                <c:pt idx="13">
                  <c:v>2.3028944661349724E-2</c:v>
                </c:pt>
                <c:pt idx="14">
                  <c:v>2.3050163798552712E-2</c:v>
                </c:pt>
                <c:pt idx="15">
                  <c:v>2.3071388387035624E-2</c:v>
                </c:pt>
                <c:pt idx="16">
                  <c:v>2.3092618379488977E-2</c:v>
                </c:pt>
                <c:pt idx="17">
                  <c:v>2.3113853732816513E-2</c:v>
                </c:pt>
                <c:pt idx="18">
                  <c:v>2.3135094403078368E-2</c:v>
                </c:pt>
                <c:pt idx="19">
                  <c:v>2.3156340343980397E-2</c:v>
                </c:pt>
                <c:pt idx="20">
                  <c:v>2.3177591509228448E-2</c:v>
                </c:pt>
                <c:pt idx="21">
                  <c:v>2.3198847852528372E-2</c:v>
                </c:pt>
                <c:pt idx="22">
                  <c:v>2.3220109327586013E-2</c:v>
                </c:pt>
                <c:pt idx="23">
                  <c:v>2.3241375888107221E-2</c:v>
                </c:pt>
                <c:pt idx="24">
                  <c:v>2.3262647487797852E-2</c:v>
                </c:pt>
                <c:pt idx="25">
                  <c:v>2.3283924080363748E-2</c:v>
                </c:pt>
                <c:pt idx="26">
                  <c:v>2.3305205619510758E-2</c:v>
                </c:pt>
                <c:pt idx="27">
                  <c:v>2.3326492058944739E-2</c:v>
                </c:pt>
                <c:pt idx="28">
                  <c:v>2.3347783352371532E-2</c:v>
                </c:pt>
                <c:pt idx="29">
                  <c:v>2.3369079449968435E-2</c:v>
                </c:pt>
                <c:pt idx="30">
                  <c:v>2.3390380299924338E-2</c:v>
                </c:pt>
                <c:pt idx="31">
                  <c:v>2.3411685854631673E-2</c:v>
                </c:pt>
                <c:pt idx="32">
                  <c:v>2.3432996066505785E-2</c:v>
                </c:pt>
                <c:pt idx="33">
                  <c:v>2.3454310887962026E-2</c:v>
                </c:pt>
                <c:pt idx="34">
                  <c:v>2.3475630271415748E-2</c:v>
                </c:pt>
                <c:pt idx="35">
                  <c:v>2.3496954169282297E-2</c:v>
                </c:pt>
                <c:pt idx="36">
                  <c:v>2.3518282533977024E-2</c:v>
                </c:pt>
                <c:pt idx="37">
                  <c:v>2.3539615317915277E-2</c:v>
                </c:pt>
                <c:pt idx="38">
                  <c:v>2.3560952473512406E-2</c:v>
                </c:pt>
                <c:pt idx="39">
                  <c:v>2.3582293953183765E-2</c:v>
                </c:pt>
                <c:pt idx="40">
                  <c:v>2.3603639709344697E-2</c:v>
                </c:pt>
                <c:pt idx="41">
                  <c:v>2.3624989618485172E-2</c:v>
                </c:pt>
                <c:pt idx="42">
                  <c:v>2.3646343797237609E-2</c:v>
                </c:pt>
                <c:pt idx="43">
                  <c:v>2.3667702094406086E-2</c:v>
                </c:pt>
                <c:pt idx="44">
                  <c:v>2.3689064462180429E-2</c:v>
                </c:pt>
                <c:pt idx="45">
                  <c:v>2.3710430852648727E-2</c:v>
                </c:pt>
                <c:pt idx="46">
                  <c:v>2.3731801217797326E-2</c:v>
                </c:pt>
                <c:pt idx="47">
                  <c:v>2.3753175509510817E-2</c:v>
                </c:pt>
                <c:pt idx="48">
                  <c:v>2.3774553679572055E-2</c:v>
                </c:pt>
                <c:pt idx="49">
                  <c:v>2.379593567966215E-2</c:v>
                </c:pt>
                <c:pt idx="50">
                  <c:v>2.3817321461360456E-2</c:v>
                </c:pt>
                <c:pt idx="51">
                  <c:v>2.3838710976144598E-2</c:v>
                </c:pt>
                <c:pt idx="52">
                  <c:v>2.3860104175390442E-2</c:v>
                </c:pt>
                <c:pt idx="53">
                  <c:v>2.3881501009064197E-2</c:v>
                </c:pt>
                <c:pt idx="54">
                  <c:v>2.3902901420552795E-2</c:v>
                </c:pt>
                <c:pt idx="55">
                  <c:v>2.3924305359133455E-2</c:v>
                </c:pt>
                <c:pt idx="56">
                  <c:v>2.3945712775158782E-2</c:v>
                </c:pt>
                <c:pt idx="57">
                  <c:v>2.3967123618867908E-2</c:v>
                </c:pt>
                <c:pt idx="58">
                  <c:v>2.3988537840386487E-2</c:v>
                </c:pt>
                <c:pt idx="59">
                  <c:v>2.4009955389726678E-2</c:v>
                </c:pt>
                <c:pt idx="60">
                  <c:v>2.4031376216787172E-2</c:v>
                </c:pt>
                <c:pt idx="61">
                  <c:v>2.4052800271353175E-2</c:v>
                </c:pt>
                <c:pt idx="62">
                  <c:v>2.4074227503096412E-2</c:v>
                </c:pt>
                <c:pt idx="63">
                  <c:v>2.4095657861575127E-2</c:v>
                </c:pt>
                <c:pt idx="64">
                  <c:v>2.4117091296234086E-2</c:v>
                </c:pt>
                <c:pt idx="65">
                  <c:v>2.4138527756404571E-2</c:v>
                </c:pt>
                <c:pt idx="66">
                  <c:v>2.4159967191304383E-2</c:v>
                </c:pt>
                <c:pt idx="67">
                  <c:v>2.4181409550037843E-2</c:v>
                </c:pt>
                <c:pt idx="68">
                  <c:v>2.4202854781595798E-2</c:v>
                </c:pt>
                <c:pt idx="69">
                  <c:v>2.4224302834855597E-2</c:v>
                </c:pt>
                <c:pt idx="70">
                  <c:v>2.4245753658581129E-2</c:v>
                </c:pt>
                <c:pt idx="71">
                  <c:v>2.4267207201422787E-2</c:v>
                </c:pt>
                <c:pt idx="72">
                  <c:v>2.4288663411917492E-2</c:v>
                </c:pt>
                <c:pt idx="73">
                  <c:v>2.431012223848868E-2</c:v>
                </c:pt>
                <c:pt idx="74">
                  <c:v>2.4331583629446304E-2</c:v>
                </c:pt>
                <c:pt idx="75">
                  <c:v>2.4353047532986841E-2</c:v>
                </c:pt>
                <c:pt idx="76">
                  <c:v>2.4374513897193289E-2</c:v>
                </c:pt>
                <c:pt idx="77">
                  <c:v>2.4395982670035156E-2</c:v>
                </c:pt>
                <c:pt idx="78">
                  <c:v>2.4417453799368476E-2</c:v>
                </c:pt>
                <c:pt idx="79">
                  <c:v>2.4438927232935805E-2</c:v>
                </c:pt>
                <c:pt idx="80">
                  <c:v>2.4460402918366212E-2</c:v>
                </c:pt>
                <c:pt idx="81">
                  <c:v>2.4481880803175288E-2</c:v>
                </c:pt>
                <c:pt idx="82">
                  <c:v>2.4503360834765141E-2</c:v>
                </c:pt>
                <c:pt idx="83">
                  <c:v>2.4524842960424401E-2</c:v>
                </c:pt>
                <c:pt idx="84">
                  <c:v>2.4546327127328217E-2</c:v>
                </c:pt>
                <c:pt idx="85">
                  <c:v>2.4567813282538254E-2</c:v>
                </c:pt>
                <c:pt idx="86">
                  <c:v>2.4589301373002703E-2</c:v>
                </c:pt>
                <c:pt idx="87">
                  <c:v>2.4610791345556268E-2</c:v>
                </c:pt>
                <c:pt idx="88">
                  <c:v>2.4632283146920175E-2</c:v>
                </c:pt>
                <c:pt idx="89">
                  <c:v>2.4653776723702163E-2</c:v>
                </c:pt>
                <c:pt idx="90">
                  <c:v>2.4675272022396503E-2</c:v>
                </c:pt>
                <c:pt idx="91">
                  <c:v>2.4696768989383971E-2</c:v>
                </c:pt>
                <c:pt idx="92">
                  <c:v>2.4718267570931877E-2</c:v>
                </c:pt>
                <c:pt idx="93">
                  <c:v>2.4739767713194034E-2</c:v>
                </c:pt>
                <c:pt idx="94">
                  <c:v>2.4761269362210788E-2</c:v>
                </c:pt>
                <c:pt idx="95">
                  <c:v>2.4782772463908993E-2</c:v>
                </c:pt>
                <c:pt idx="96">
                  <c:v>2.4804276964102034E-2</c:v>
                </c:pt>
                <c:pt idx="97">
                  <c:v>2.4825782808489807E-2</c:v>
                </c:pt>
                <c:pt idx="98">
                  <c:v>2.484728994265873E-2</c:v>
                </c:pt>
                <c:pt idx="99">
                  <c:v>2.4868798312081736E-2</c:v>
                </c:pt>
                <c:pt idx="100">
                  <c:v>2.4890307862118283E-2</c:v>
                </c:pt>
                <c:pt idx="101">
                  <c:v>2.4911818538014347E-2</c:v>
                </c:pt>
                <c:pt idx="102">
                  <c:v>2.4933330284902425E-2</c:v>
                </c:pt>
                <c:pt idx="103">
                  <c:v>2.4954843047801573E-2</c:v>
                </c:pt>
                <c:pt idx="104">
                  <c:v>2.4976356773575549E-2</c:v>
                </c:pt>
                <c:pt idx="105">
                  <c:v>2.4997871411201408E-2</c:v>
                </c:pt>
                <c:pt idx="106">
                  <c:v>2.5019386909399966E-2</c:v>
                </c:pt>
                <c:pt idx="107">
                  <c:v>2.5040903215485778E-2</c:v>
                </c:pt>
                <c:pt idx="108">
                  <c:v>2.506242027287121E-2</c:v>
                </c:pt>
                <c:pt idx="109">
                  <c:v>2.5083938026179173E-2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7-4A57-89AE-7F7CCA5A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93184"/>
        <c:axId val="1722486112"/>
      </c:scatterChart>
      <c:valAx>
        <c:axId val="17224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86112"/>
        <c:crosses val="autoZero"/>
        <c:crossBetween val="midCat"/>
      </c:valAx>
      <c:valAx>
        <c:axId val="17224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ntp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ODE!$P$4:$P$113</c:f>
              <c:numCache>
                <c:formatCode>General</c:formatCode>
                <c:ptCount val="110"/>
                <c:pt idx="0">
                  <c:v>0</c:v>
                </c:pt>
                <c:pt idx="1">
                  <c:v>3.669724770642202E-2</c:v>
                </c:pt>
                <c:pt idx="2">
                  <c:v>7.3394495412844041E-2</c:v>
                </c:pt>
                <c:pt idx="3">
                  <c:v>0.11009174311926606</c:v>
                </c:pt>
                <c:pt idx="4">
                  <c:v>0.14678899082568808</c:v>
                </c:pt>
                <c:pt idx="5">
                  <c:v>0.1834862385321101</c:v>
                </c:pt>
                <c:pt idx="6">
                  <c:v>0.22018348623853212</c:v>
                </c:pt>
                <c:pt idx="7">
                  <c:v>0.25688073394495414</c:v>
                </c:pt>
                <c:pt idx="8">
                  <c:v>0.29357798165137616</c:v>
                </c:pt>
                <c:pt idx="9">
                  <c:v>0.33027522935779818</c:v>
                </c:pt>
                <c:pt idx="10">
                  <c:v>0.3669724770642202</c:v>
                </c:pt>
                <c:pt idx="11">
                  <c:v>0.40366972477064222</c:v>
                </c:pt>
                <c:pt idx="12">
                  <c:v>0.44036697247706424</c:v>
                </c:pt>
                <c:pt idx="13">
                  <c:v>0.47706422018348627</c:v>
                </c:pt>
                <c:pt idx="14">
                  <c:v>0.51376146788990829</c:v>
                </c:pt>
                <c:pt idx="15">
                  <c:v>0.55045871559633031</c:v>
                </c:pt>
                <c:pt idx="16">
                  <c:v>0.58715596330275233</c:v>
                </c:pt>
                <c:pt idx="17">
                  <c:v>0.62385321100917435</c:v>
                </c:pt>
                <c:pt idx="18">
                  <c:v>0.66055045871559637</c:v>
                </c:pt>
                <c:pt idx="19">
                  <c:v>0.69724770642201839</c:v>
                </c:pt>
                <c:pt idx="20">
                  <c:v>0.73394495412844041</c:v>
                </c:pt>
                <c:pt idx="21">
                  <c:v>0.77064220183486243</c:v>
                </c:pt>
                <c:pt idx="22">
                  <c:v>0.80733944954128445</c:v>
                </c:pt>
                <c:pt idx="23">
                  <c:v>0.84403669724770647</c:v>
                </c:pt>
                <c:pt idx="24">
                  <c:v>0.88073394495412849</c:v>
                </c:pt>
                <c:pt idx="25">
                  <c:v>0.91743119266055051</c:v>
                </c:pt>
                <c:pt idx="26">
                  <c:v>0.95412844036697253</c:v>
                </c:pt>
                <c:pt idx="27">
                  <c:v>0.99082568807339455</c:v>
                </c:pt>
                <c:pt idx="28">
                  <c:v>1.0275229357798166</c:v>
                </c:pt>
                <c:pt idx="29">
                  <c:v>1.0642201834862386</c:v>
                </c:pt>
                <c:pt idx="30">
                  <c:v>1.1009174311926606</c:v>
                </c:pt>
                <c:pt idx="31">
                  <c:v>1.1376146788990826</c:v>
                </c:pt>
                <c:pt idx="32">
                  <c:v>1.1743119266055047</c:v>
                </c:pt>
                <c:pt idx="33">
                  <c:v>1.2110091743119267</c:v>
                </c:pt>
                <c:pt idx="34">
                  <c:v>1.2477064220183487</c:v>
                </c:pt>
                <c:pt idx="35">
                  <c:v>1.2844036697247707</c:v>
                </c:pt>
                <c:pt idx="36">
                  <c:v>1.3211009174311927</c:v>
                </c:pt>
                <c:pt idx="37">
                  <c:v>1.3577981651376148</c:v>
                </c:pt>
                <c:pt idx="38">
                  <c:v>1.3944954128440368</c:v>
                </c:pt>
                <c:pt idx="39">
                  <c:v>1.4311926605504588</c:v>
                </c:pt>
                <c:pt idx="40">
                  <c:v>1.4678899082568808</c:v>
                </c:pt>
                <c:pt idx="41">
                  <c:v>1.5045871559633028</c:v>
                </c:pt>
                <c:pt idx="42">
                  <c:v>1.5412844036697249</c:v>
                </c:pt>
                <c:pt idx="43">
                  <c:v>1.5779816513761469</c:v>
                </c:pt>
                <c:pt idx="44">
                  <c:v>1.6146788990825689</c:v>
                </c:pt>
                <c:pt idx="45">
                  <c:v>1.6513761467889909</c:v>
                </c:pt>
                <c:pt idx="46">
                  <c:v>1.6880733944954129</c:v>
                </c:pt>
                <c:pt idx="47">
                  <c:v>1.724770642201835</c:v>
                </c:pt>
                <c:pt idx="48">
                  <c:v>1.761467889908257</c:v>
                </c:pt>
                <c:pt idx="49">
                  <c:v>1.798165137614679</c:v>
                </c:pt>
                <c:pt idx="50">
                  <c:v>1.834862385321101</c:v>
                </c:pt>
                <c:pt idx="51">
                  <c:v>1.871559633027523</c:v>
                </c:pt>
                <c:pt idx="52">
                  <c:v>1.9082568807339451</c:v>
                </c:pt>
                <c:pt idx="53">
                  <c:v>1.9449541284403671</c:v>
                </c:pt>
                <c:pt idx="54">
                  <c:v>1.9816513761467891</c:v>
                </c:pt>
                <c:pt idx="55">
                  <c:v>2.0183486238532113</c:v>
                </c:pt>
                <c:pt idx="56">
                  <c:v>2.0550458715596331</c:v>
                </c:pt>
                <c:pt idx="57">
                  <c:v>2.0917431192660549</c:v>
                </c:pt>
                <c:pt idx="58">
                  <c:v>2.1284403669724772</c:v>
                </c:pt>
                <c:pt idx="59">
                  <c:v>2.1651376146788994</c:v>
                </c:pt>
                <c:pt idx="60">
                  <c:v>2.2018348623853212</c:v>
                </c:pt>
                <c:pt idx="61">
                  <c:v>2.238532110091743</c:v>
                </c:pt>
                <c:pt idx="62">
                  <c:v>2.2752293577981653</c:v>
                </c:pt>
                <c:pt idx="63">
                  <c:v>2.3119266055045875</c:v>
                </c:pt>
                <c:pt idx="64">
                  <c:v>2.3486238532110093</c:v>
                </c:pt>
                <c:pt idx="65">
                  <c:v>2.3853211009174311</c:v>
                </c:pt>
                <c:pt idx="66">
                  <c:v>2.4220183486238533</c:v>
                </c:pt>
                <c:pt idx="67">
                  <c:v>2.4587155963302756</c:v>
                </c:pt>
                <c:pt idx="68">
                  <c:v>2.4954128440366974</c:v>
                </c:pt>
                <c:pt idx="69">
                  <c:v>2.5321100917431192</c:v>
                </c:pt>
                <c:pt idx="70">
                  <c:v>2.5688073394495414</c:v>
                </c:pt>
                <c:pt idx="71">
                  <c:v>2.6055045871559637</c:v>
                </c:pt>
                <c:pt idx="72">
                  <c:v>2.6422018348623855</c:v>
                </c:pt>
                <c:pt idx="73">
                  <c:v>2.6788990825688073</c:v>
                </c:pt>
                <c:pt idx="74">
                  <c:v>2.7155963302752295</c:v>
                </c:pt>
                <c:pt idx="75">
                  <c:v>2.7522935779816518</c:v>
                </c:pt>
                <c:pt idx="76">
                  <c:v>2.7889908256880735</c:v>
                </c:pt>
                <c:pt idx="77">
                  <c:v>2.8256880733944953</c:v>
                </c:pt>
                <c:pt idx="78">
                  <c:v>2.8623853211009176</c:v>
                </c:pt>
                <c:pt idx="79">
                  <c:v>2.8990825688073398</c:v>
                </c:pt>
                <c:pt idx="80">
                  <c:v>2.9357798165137616</c:v>
                </c:pt>
                <c:pt idx="81">
                  <c:v>2.9724770642201834</c:v>
                </c:pt>
                <c:pt idx="82">
                  <c:v>3.0091743119266057</c:v>
                </c:pt>
                <c:pt idx="83">
                  <c:v>3.0458715596330279</c:v>
                </c:pt>
                <c:pt idx="84">
                  <c:v>3.0825688073394497</c:v>
                </c:pt>
                <c:pt idx="85">
                  <c:v>3.1192660550458715</c:v>
                </c:pt>
                <c:pt idx="86">
                  <c:v>3.1559633027522938</c:v>
                </c:pt>
                <c:pt idx="87">
                  <c:v>3.192660550458716</c:v>
                </c:pt>
                <c:pt idx="88">
                  <c:v>3.2293577981651378</c:v>
                </c:pt>
                <c:pt idx="89">
                  <c:v>3.2660550458715596</c:v>
                </c:pt>
                <c:pt idx="90">
                  <c:v>3.3027522935779818</c:v>
                </c:pt>
                <c:pt idx="91">
                  <c:v>3.3394495412844041</c:v>
                </c:pt>
                <c:pt idx="92">
                  <c:v>3.3761467889908259</c:v>
                </c:pt>
                <c:pt idx="93">
                  <c:v>3.4128440366972477</c:v>
                </c:pt>
                <c:pt idx="94">
                  <c:v>3.4495412844036699</c:v>
                </c:pt>
                <c:pt idx="95">
                  <c:v>3.4862385321100922</c:v>
                </c:pt>
                <c:pt idx="96">
                  <c:v>3.522935779816514</c:v>
                </c:pt>
                <c:pt idx="97">
                  <c:v>3.5596330275229358</c:v>
                </c:pt>
                <c:pt idx="98">
                  <c:v>3.596330275229358</c:v>
                </c:pt>
                <c:pt idx="99">
                  <c:v>3.6330275229357802</c:v>
                </c:pt>
                <c:pt idx="100">
                  <c:v>3.669724770642202</c:v>
                </c:pt>
                <c:pt idx="101">
                  <c:v>3.7064220183486238</c:v>
                </c:pt>
                <c:pt idx="102">
                  <c:v>3.7431192660550461</c:v>
                </c:pt>
                <c:pt idx="103">
                  <c:v>3.7798165137614683</c:v>
                </c:pt>
                <c:pt idx="104">
                  <c:v>3.8165137614678901</c:v>
                </c:pt>
                <c:pt idx="105">
                  <c:v>3.8532110091743119</c:v>
                </c:pt>
                <c:pt idx="106">
                  <c:v>3.8899082568807342</c:v>
                </c:pt>
                <c:pt idx="107">
                  <c:v>3.9266055045871564</c:v>
                </c:pt>
                <c:pt idx="108">
                  <c:v>3.9633027522935782</c:v>
                </c:pt>
                <c:pt idx="109">
                  <c:v>4</c:v>
                </c:pt>
              </c:numCache>
            </c:numRef>
          </c:xVal>
          <c:yVal>
            <c:numRef>
              <c:f>ODE!$R$4:$R$113</c:f>
              <c:numCache>
                <c:formatCode>0.00000000000000000000</c:formatCode>
                <c:ptCount val="110"/>
                <c:pt idx="0">
                  <c:v>4.0799999999999996E-2</c:v>
                </c:pt>
                <c:pt idx="1">
                  <c:v>4.0735985243335271E-2</c:v>
                </c:pt>
                <c:pt idx="2">
                  <c:v>4.0671970486670553E-2</c:v>
                </c:pt>
                <c:pt idx="3">
                  <c:v>4.0607955730005828E-2</c:v>
                </c:pt>
                <c:pt idx="4">
                  <c:v>4.054394097334111E-2</c:v>
                </c:pt>
                <c:pt idx="5">
                  <c:v>4.0479926216676385E-2</c:v>
                </c:pt>
                <c:pt idx="6">
                  <c:v>4.041591146001166E-2</c:v>
                </c:pt>
                <c:pt idx="7">
                  <c:v>4.0351896703346934E-2</c:v>
                </c:pt>
                <c:pt idx="8">
                  <c:v>4.0287881946682209E-2</c:v>
                </c:pt>
                <c:pt idx="9">
                  <c:v>4.0223867190017484E-2</c:v>
                </c:pt>
                <c:pt idx="10">
                  <c:v>4.0159852433352766E-2</c:v>
                </c:pt>
                <c:pt idx="11">
                  <c:v>4.0095837676688041E-2</c:v>
                </c:pt>
                <c:pt idx="12">
                  <c:v>4.0031822920023316E-2</c:v>
                </c:pt>
                <c:pt idx="13">
                  <c:v>3.9967808163358591E-2</c:v>
                </c:pt>
                <c:pt idx="14">
                  <c:v>3.9903793406693866E-2</c:v>
                </c:pt>
                <c:pt idx="15">
                  <c:v>3.9839778650029148E-2</c:v>
                </c:pt>
                <c:pt idx="16">
                  <c:v>3.9775763893364423E-2</c:v>
                </c:pt>
                <c:pt idx="17">
                  <c:v>3.9711749136699698E-2</c:v>
                </c:pt>
                <c:pt idx="18">
                  <c:v>3.9647734380034973E-2</c:v>
                </c:pt>
                <c:pt idx="19">
                  <c:v>3.9583719623370255E-2</c:v>
                </c:pt>
                <c:pt idx="20">
                  <c:v>3.951970486670553E-2</c:v>
                </c:pt>
                <c:pt idx="21">
                  <c:v>3.9455690110040804E-2</c:v>
                </c:pt>
                <c:pt idx="22">
                  <c:v>3.9391675353376079E-2</c:v>
                </c:pt>
                <c:pt idx="23">
                  <c:v>3.9327660596711354E-2</c:v>
                </c:pt>
                <c:pt idx="24">
                  <c:v>3.9263645840046636E-2</c:v>
                </c:pt>
                <c:pt idx="25">
                  <c:v>3.9199631083381911E-2</c:v>
                </c:pt>
                <c:pt idx="26">
                  <c:v>3.9135616326717186E-2</c:v>
                </c:pt>
                <c:pt idx="27">
                  <c:v>3.9071601570052461E-2</c:v>
                </c:pt>
                <c:pt idx="28">
                  <c:v>3.9007586813387736E-2</c:v>
                </c:pt>
                <c:pt idx="29">
                  <c:v>3.8943572056723018E-2</c:v>
                </c:pt>
                <c:pt idx="30">
                  <c:v>3.8879557300058293E-2</c:v>
                </c:pt>
                <c:pt idx="31">
                  <c:v>3.8815542543393568E-2</c:v>
                </c:pt>
                <c:pt idx="32">
                  <c:v>3.8751527786728843E-2</c:v>
                </c:pt>
                <c:pt idx="33">
                  <c:v>3.8687513030064125E-2</c:v>
                </c:pt>
                <c:pt idx="34">
                  <c:v>3.86234982733994E-2</c:v>
                </c:pt>
                <c:pt idx="35">
                  <c:v>3.8559483516734674E-2</c:v>
                </c:pt>
                <c:pt idx="36">
                  <c:v>3.8495468760069949E-2</c:v>
                </c:pt>
                <c:pt idx="37">
                  <c:v>3.8431454003405224E-2</c:v>
                </c:pt>
                <c:pt idx="38">
                  <c:v>3.8367439246740499E-2</c:v>
                </c:pt>
                <c:pt idx="39">
                  <c:v>3.8303424490075781E-2</c:v>
                </c:pt>
                <c:pt idx="40">
                  <c:v>3.8239409733411056E-2</c:v>
                </c:pt>
                <c:pt idx="41">
                  <c:v>3.8175394976746331E-2</c:v>
                </c:pt>
                <c:pt idx="42">
                  <c:v>3.8111380220081613E-2</c:v>
                </c:pt>
                <c:pt idx="43">
                  <c:v>3.8047365463416888E-2</c:v>
                </c:pt>
                <c:pt idx="44">
                  <c:v>3.7983350706752163E-2</c:v>
                </c:pt>
                <c:pt idx="45">
                  <c:v>3.7919335950087438E-2</c:v>
                </c:pt>
                <c:pt idx="46">
                  <c:v>3.7855321193422713E-2</c:v>
                </c:pt>
                <c:pt idx="47">
                  <c:v>3.7791306436757988E-2</c:v>
                </c:pt>
                <c:pt idx="48">
                  <c:v>3.7727291680093269E-2</c:v>
                </c:pt>
                <c:pt idx="49">
                  <c:v>3.7663276923428544E-2</c:v>
                </c:pt>
                <c:pt idx="50">
                  <c:v>3.7599262166763819E-2</c:v>
                </c:pt>
                <c:pt idx="51">
                  <c:v>3.7535247410099094E-2</c:v>
                </c:pt>
                <c:pt idx="52">
                  <c:v>3.7471232653434369E-2</c:v>
                </c:pt>
                <c:pt idx="53">
                  <c:v>3.7407217896769644E-2</c:v>
                </c:pt>
                <c:pt idx="54">
                  <c:v>3.7343203140104919E-2</c:v>
                </c:pt>
                <c:pt idx="55">
                  <c:v>3.7279188383440201E-2</c:v>
                </c:pt>
                <c:pt idx="56">
                  <c:v>3.7215173626775476E-2</c:v>
                </c:pt>
                <c:pt idx="57">
                  <c:v>3.7151158870110751E-2</c:v>
                </c:pt>
                <c:pt idx="58">
                  <c:v>3.7087144113446026E-2</c:v>
                </c:pt>
                <c:pt idx="59">
                  <c:v>3.7023129356781301E-2</c:v>
                </c:pt>
                <c:pt idx="60">
                  <c:v>3.6959114600116583E-2</c:v>
                </c:pt>
                <c:pt idx="61">
                  <c:v>3.6895099843451858E-2</c:v>
                </c:pt>
                <c:pt idx="62">
                  <c:v>3.6831085086787133E-2</c:v>
                </c:pt>
                <c:pt idx="63">
                  <c:v>3.6767070330122407E-2</c:v>
                </c:pt>
                <c:pt idx="64">
                  <c:v>3.6703055573457682E-2</c:v>
                </c:pt>
                <c:pt idx="65">
                  <c:v>3.6639040816792964E-2</c:v>
                </c:pt>
                <c:pt idx="66">
                  <c:v>3.6575026060128239E-2</c:v>
                </c:pt>
                <c:pt idx="67">
                  <c:v>3.6511011303463514E-2</c:v>
                </c:pt>
                <c:pt idx="68">
                  <c:v>3.6446996546798789E-2</c:v>
                </c:pt>
                <c:pt idx="69">
                  <c:v>3.6382981790134064E-2</c:v>
                </c:pt>
                <c:pt idx="70">
                  <c:v>3.6318967033469346E-2</c:v>
                </c:pt>
                <c:pt idx="71">
                  <c:v>3.6254952276804621E-2</c:v>
                </c:pt>
                <c:pt idx="72">
                  <c:v>3.6190937520139896E-2</c:v>
                </c:pt>
                <c:pt idx="73">
                  <c:v>3.6126922763475171E-2</c:v>
                </c:pt>
                <c:pt idx="74">
                  <c:v>3.6062908006810446E-2</c:v>
                </c:pt>
                <c:pt idx="75">
                  <c:v>3.5998893250145721E-2</c:v>
                </c:pt>
                <c:pt idx="76">
                  <c:v>3.5934878493481003E-2</c:v>
                </c:pt>
                <c:pt idx="77">
                  <c:v>3.5870863736816277E-2</c:v>
                </c:pt>
                <c:pt idx="78">
                  <c:v>3.5806848980151552E-2</c:v>
                </c:pt>
                <c:pt idx="79">
                  <c:v>3.5742834223486827E-2</c:v>
                </c:pt>
                <c:pt idx="80">
                  <c:v>3.5678819466822102E-2</c:v>
                </c:pt>
                <c:pt idx="81">
                  <c:v>3.5614804710157384E-2</c:v>
                </c:pt>
                <c:pt idx="82">
                  <c:v>3.5550789953492659E-2</c:v>
                </c:pt>
                <c:pt idx="83">
                  <c:v>3.5486775196827934E-2</c:v>
                </c:pt>
                <c:pt idx="84">
                  <c:v>3.5422760440163209E-2</c:v>
                </c:pt>
                <c:pt idx="85">
                  <c:v>3.5358745683498491E-2</c:v>
                </c:pt>
                <c:pt idx="86">
                  <c:v>3.5294730926833759E-2</c:v>
                </c:pt>
                <c:pt idx="87">
                  <c:v>3.5230716170169041E-2</c:v>
                </c:pt>
                <c:pt idx="88">
                  <c:v>3.5166701413504316E-2</c:v>
                </c:pt>
                <c:pt idx="89">
                  <c:v>3.5102686656839591E-2</c:v>
                </c:pt>
                <c:pt idx="90">
                  <c:v>3.5038671900174866E-2</c:v>
                </c:pt>
                <c:pt idx="91">
                  <c:v>3.4974657143510141E-2</c:v>
                </c:pt>
                <c:pt idx="92">
                  <c:v>3.4910642386845422E-2</c:v>
                </c:pt>
                <c:pt idx="93">
                  <c:v>3.4846627630180697E-2</c:v>
                </c:pt>
                <c:pt idx="94">
                  <c:v>3.4782612873515972E-2</c:v>
                </c:pt>
                <c:pt idx="95">
                  <c:v>3.4718598116851247E-2</c:v>
                </c:pt>
                <c:pt idx="96">
                  <c:v>3.4654583360186522E-2</c:v>
                </c:pt>
                <c:pt idx="97">
                  <c:v>3.4590568603521804E-2</c:v>
                </c:pt>
                <c:pt idx="98">
                  <c:v>3.4526553846857079E-2</c:v>
                </c:pt>
                <c:pt idx="99">
                  <c:v>3.4462539090192354E-2</c:v>
                </c:pt>
                <c:pt idx="100">
                  <c:v>3.4398524333527629E-2</c:v>
                </c:pt>
                <c:pt idx="101">
                  <c:v>3.4334509576862904E-2</c:v>
                </c:pt>
                <c:pt idx="102">
                  <c:v>3.4270494820198186E-2</c:v>
                </c:pt>
                <c:pt idx="103">
                  <c:v>3.4206480063533461E-2</c:v>
                </c:pt>
                <c:pt idx="104">
                  <c:v>3.4142465306868736E-2</c:v>
                </c:pt>
                <c:pt idx="105">
                  <c:v>3.4078450550204011E-2</c:v>
                </c:pt>
                <c:pt idx="106">
                  <c:v>3.4014435793539285E-2</c:v>
                </c:pt>
                <c:pt idx="107">
                  <c:v>3.395042103687456E-2</c:v>
                </c:pt>
                <c:pt idx="108">
                  <c:v>3.3886406280209842E-2</c:v>
                </c:pt>
                <c:pt idx="109">
                  <c:v>3.3822391523545117E-2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5-4A36-9966-50A6C77A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10480"/>
        <c:axId val="1710000080"/>
      </c:scatterChart>
      <c:valAx>
        <c:axId val="17100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00080"/>
        <c:crosses val="autoZero"/>
        <c:crossBetween val="midCat"/>
      </c:valAx>
      <c:valAx>
        <c:axId val="1710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mgntp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ODE!$P$4:$P$113</c:f>
              <c:numCache>
                <c:formatCode>General</c:formatCode>
                <c:ptCount val="110"/>
                <c:pt idx="0">
                  <c:v>0</c:v>
                </c:pt>
                <c:pt idx="1">
                  <c:v>3.669724770642202E-2</c:v>
                </c:pt>
                <c:pt idx="2">
                  <c:v>7.3394495412844041E-2</c:v>
                </c:pt>
                <c:pt idx="3">
                  <c:v>0.11009174311926606</c:v>
                </c:pt>
                <c:pt idx="4">
                  <c:v>0.14678899082568808</c:v>
                </c:pt>
                <c:pt idx="5">
                  <c:v>0.1834862385321101</c:v>
                </c:pt>
                <c:pt idx="6">
                  <c:v>0.22018348623853212</c:v>
                </c:pt>
                <c:pt idx="7">
                  <c:v>0.25688073394495414</c:v>
                </c:pt>
                <c:pt idx="8">
                  <c:v>0.29357798165137616</c:v>
                </c:pt>
                <c:pt idx="9">
                  <c:v>0.33027522935779818</c:v>
                </c:pt>
                <c:pt idx="10">
                  <c:v>0.3669724770642202</c:v>
                </c:pt>
                <c:pt idx="11">
                  <c:v>0.40366972477064222</c:v>
                </c:pt>
                <c:pt idx="12">
                  <c:v>0.44036697247706424</c:v>
                </c:pt>
                <c:pt idx="13">
                  <c:v>0.47706422018348627</c:v>
                </c:pt>
                <c:pt idx="14">
                  <c:v>0.51376146788990829</c:v>
                </c:pt>
                <c:pt idx="15">
                  <c:v>0.55045871559633031</c:v>
                </c:pt>
                <c:pt idx="16">
                  <c:v>0.58715596330275233</c:v>
                </c:pt>
                <c:pt idx="17">
                  <c:v>0.62385321100917435</c:v>
                </c:pt>
                <c:pt idx="18">
                  <c:v>0.66055045871559637</c:v>
                </c:pt>
                <c:pt idx="19">
                  <c:v>0.69724770642201839</c:v>
                </c:pt>
                <c:pt idx="20">
                  <c:v>0.73394495412844041</c:v>
                </c:pt>
                <c:pt idx="21">
                  <c:v>0.77064220183486243</c:v>
                </c:pt>
                <c:pt idx="22">
                  <c:v>0.80733944954128445</c:v>
                </c:pt>
                <c:pt idx="23">
                  <c:v>0.84403669724770647</c:v>
                </c:pt>
                <c:pt idx="24">
                  <c:v>0.88073394495412849</c:v>
                </c:pt>
                <c:pt idx="25">
                  <c:v>0.91743119266055051</c:v>
                </c:pt>
                <c:pt idx="26">
                  <c:v>0.95412844036697253</c:v>
                </c:pt>
                <c:pt idx="27">
                  <c:v>0.99082568807339455</c:v>
                </c:pt>
                <c:pt idx="28">
                  <c:v>1.0275229357798166</c:v>
                </c:pt>
                <c:pt idx="29">
                  <c:v>1.0642201834862386</c:v>
                </c:pt>
                <c:pt idx="30">
                  <c:v>1.1009174311926606</c:v>
                </c:pt>
                <c:pt idx="31">
                  <c:v>1.1376146788990826</c:v>
                </c:pt>
                <c:pt idx="32">
                  <c:v>1.1743119266055047</c:v>
                </c:pt>
                <c:pt idx="33">
                  <c:v>1.2110091743119267</c:v>
                </c:pt>
                <c:pt idx="34">
                  <c:v>1.2477064220183487</c:v>
                </c:pt>
                <c:pt idx="35">
                  <c:v>1.2844036697247707</c:v>
                </c:pt>
                <c:pt idx="36">
                  <c:v>1.3211009174311927</c:v>
                </c:pt>
                <c:pt idx="37">
                  <c:v>1.3577981651376148</c:v>
                </c:pt>
                <c:pt idx="38">
                  <c:v>1.3944954128440368</c:v>
                </c:pt>
                <c:pt idx="39">
                  <c:v>1.4311926605504588</c:v>
                </c:pt>
                <c:pt idx="40">
                  <c:v>1.4678899082568808</c:v>
                </c:pt>
                <c:pt idx="41">
                  <c:v>1.5045871559633028</c:v>
                </c:pt>
                <c:pt idx="42">
                  <c:v>1.5412844036697249</c:v>
                </c:pt>
                <c:pt idx="43">
                  <c:v>1.5779816513761469</c:v>
                </c:pt>
                <c:pt idx="44">
                  <c:v>1.6146788990825689</c:v>
                </c:pt>
                <c:pt idx="45">
                  <c:v>1.6513761467889909</c:v>
                </c:pt>
                <c:pt idx="46">
                  <c:v>1.6880733944954129</c:v>
                </c:pt>
                <c:pt idx="47">
                  <c:v>1.724770642201835</c:v>
                </c:pt>
                <c:pt idx="48">
                  <c:v>1.761467889908257</c:v>
                </c:pt>
                <c:pt idx="49">
                  <c:v>1.798165137614679</c:v>
                </c:pt>
                <c:pt idx="50">
                  <c:v>1.834862385321101</c:v>
                </c:pt>
                <c:pt idx="51">
                  <c:v>1.871559633027523</c:v>
                </c:pt>
                <c:pt idx="52">
                  <c:v>1.9082568807339451</c:v>
                </c:pt>
                <c:pt idx="53">
                  <c:v>1.9449541284403671</c:v>
                </c:pt>
                <c:pt idx="54">
                  <c:v>1.9816513761467891</c:v>
                </c:pt>
                <c:pt idx="55">
                  <c:v>2.0183486238532113</c:v>
                </c:pt>
                <c:pt idx="56">
                  <c:v>2.0550458715596331</c:v>
                </c:pt>
                <c:pt idx="57">
                  <c:v>2.0917431192660549</c:v>
                </c:pt>
                <c:pt idx="58">
                  <c:v>2.1284403669724772</c:v>
                </c:pt>
                <c:pt idx="59">
                  <c:v>2.1651376146788994</c:v>
                </c:pt>
                <c:pt idx="60">
                  <c:v>2.2018348623853212</c:v>
                </c:pt>
                <c:pt idx="61">
                  <c:v>2.238532110091743</c:v>
                </c:pt>
                <c:pt idx="62">
                  <c:v>2.2752293577981653</c:v>
                </c:pt>
                <c:pt idx="63">
                  <c:v>2.3119266055045875</c:v>
                </c:pt>
                <c:pt idx="64">
                  <c:v>2.3486238532110093</c:v>
                </c:pt>
                <c:pt idx="65">
                  <c:v>2.3853211009174311</c:v>
                </c:pt>
                <c:pt idx="66">
                  <c:v>2.4220183486238533</c:v>
                </c:pt>
                <c:pt idx="67">
                  <c:v>2.4587155963302756</c:v>
                </c:pt>
                <c:pt idx="68">
                  <c:v>2.4954128440366974</c:v>
                </c:pt>
                <c:pt idx="69">
                  <c:v>2.5321100917431192</c:v>
                </c:pt>
                <c:pt idx="70">
                  <c:v>2.5688073394495414</c:v>
                </c:pt>
                <c:pt idx="71">
                  <c:v>2.6055045871559637</c:v>
                </c:pt>
                <c:pt idx="72">
                  <c:v>2.6422018348623855</c:v>
                </c:pt>
                <c:pt idx="73">
                  <c:v>2.6788990825688073</c:v>
                </c:pt>
                <c:pt idx="74">
                  <c:v>2.7155963302752295</c:v>
                </c:pt>
                <c:pt idx="75">
                  <c:v>2.7522935779816518</c:v>
                </c:pt>
                <c:pt idx="76">
                  <c:v>2.7889908256880735</c:v>
                </c:pt>
                <c:pt idx="77">
                  <c:v>2.8256880733944953</c:v>
                </c:pt>
                <c:pt idx="78">
                  <c:v>2.8623853211009176</c:v>
                </c:pt>
                <c:pt idx="79">
                  <c:v>2.8990825688073398</c:v>
                </c:pt>
                <c:pt idx="80">
                  <c:v>2.9357798165137616</c:v>
                </c:pt>
                <c:pt idx="81">
                  <c:v>2.9724770642201834</c:v>
                </c:pt>
                <c:pt idx="82">
                  <c:v>3.0091743119266057</c:v>
                </c:pt>
                <c:pt idx="83">
                  <c:v>3.0458715596330279</c:v>
                </c:pt>
                <c:pt idx="84">
                  <c:v>3.0825688073394497</c:v>
                </c:pt>
                <c:pt idx="85">
                  <c:v>3.1192660550458715</c:v>
                </c:pt>
                <c:pt idx="86">
                  <c:v>3.1559633027522938</c:v>
                </c:pt>
                <c:pt idx="87">
                  <c:v>3.192660550458716</c:v>
                </c:pt>
                <c:pt idx="88">
                  <c:v>3.2293577981651378</c:v>
                </c:pt>
                <c:pt idx="89">
                  <c:v>3.2660550458715596</c:v>
                </c:pt>
                <c:pt idx="90">
                  <c:v>3.3027522935779818</c:v>
                </c:pt>
                <c:pt idx="91">
                  <c:v>3.3394495412844041</c:v>
                </c:pt>
                <c:pt idx="92">
                  <c:v>3.3761467889908259</c:v>
                </c:pt>
                <c:pt idx="93">
                  <c:v>3.4128440366972477</c:v>
                </c:pt>
                <c:pt idx="94">
                  <c:v>3.4495412844036699</c:v>
                </c:pt>
                <c:pt idx="95">
                  <c:v>3.4862385321100922</c:v>
                </c:pt>
                <c:pt idx="96">
                  <c:v>3.522935779816514</c:v>
                </c:pt>
                <c:pt idx="97">
                  <c:v>3.5596330275229358</c:v>
                </c:pt>
                <c:pt idx="98">
                  <c:v>3.596330275229358</c:v>
                </c:pt>
                <c:pt idx="99">
                  <c:v>3.6330275229357802</c:v>
                </c:pt>
                <c:pt idx="100">
                  <c:v>3.669724770642202</c:v>
                </c:pt>
                <c:pt idx="101">
                  <c:v>3.7064220183486238</c:v>
                </c:pt>
                <c:pt idx="102">
                  <c:v>3.7431192660550461</c:v>
                </c:pt>
                <c:pt idx="103">
                  <c:v>3.7798165137614683</c:v>
                </c:pt>
                <c:pt idx="104">
                  <c:v>3.8165137614678901</c:v>
                </c:pt>
                <c:pt idx="105">
                  <c:v>3.8532110091743119</c:v>
                </c:pt>
                <c:pt idx="106">
                  <c:v>3.8899082568807342</c:v>
                </c:pt>
                <c:pt idx="107">
                  <c:v>3.9266055045871564</c:v>
                </c:pt>
                <c:pt idx="108">
                  <c:v>3.9633027522935782</c:v>
                </c:pt>
                <c:pt idx="109">
                  <c:v>4</c:v>
                </c:pt>
              </c:numCache>
            </c:numRef>
          </c:xVal>
          <c:yVal>
            <c:numRef>
              <c:f>ODE!$U$4:$U$113</c:f>
              <c:numCache>
                <c:formatCode>General</c:formatCode>
                <c:ptCount val="110"/>
                <c:pt idx="0">
                  <c:v>1.9276871667797426E-2</c:v>
                </c:pt>
                <c:pt idx="1">
                  <c:v>1.9255727663247492E-2</c:v>
                </c:pt>
                <c:pt idx="2">
                  <c:v>1.9234577609560266E-2</c:v>
                </c:pt>
                <c:pt idx="3">
                  <c:v>1.9213421549763538E-2</c:v>
                </c:pt>
                <c:pt idx="4">
                  <c:v>1.919225953374442E-2</c:v>
                </c:pt>
                <c:pt idx="5">
                  <c:v>1.9171091589514959E-2</c:v>
                </c:pt>
                <c:pt idx="6">
                  <c:v>1.9149917767714731E-2</c:v>
                </c:pt>
                <c:pt idx="7">
                  <c:v>1.9128738115709386E-2</c:v>
                </c:pt>
                <c:pt idx="8">
                  <c:v>1.9107552680864576E-2</c:v>
                </c:pt>
                <c:pt idx="9">
                  <c:v>1.9086361510545945E-2</c:v>
                </c:pt>
                <c:pt idx="10">
                  <c:v>1.9065164652119146E-2</c:v>
                </c:pt>
                <c:pt idx="11">
                  <c:v>1.9043962152949827E-2</c:v>
                </c:pt>
                <c:pt idx="12">
                  <c:v>1.9022754060403636E-2</c:v>
                </c:pt>
                <c:pt idx="13">
                  <c:v>1.9001540421846222E-2</c:v>
                </c:pt>
                <c:pt idx="14">
                  <c:v>1.8980321284643234E-2</c:v>
                </c:pt>
                <c:pt idx="15">
                  <c:v>1.8959096696160322E-2</c:v>
                </c:pt>
                <c:pt idx="16">
                  <c:v>1.8937866703706969E-2</c:v>
                </c:pt>
                <c:pt idx="17">
                  <c:v>1.8916631350379434E-2</c:v>
                </c:pt>
                <c:pt idx="18">
                  <c:v>1.8895390680117578E-2</c:v>
                </c:pt>
                <c:pt idx="19">
                  <c:v>1.8874144739215549E-2</c:v>
                </c:pt>
                <c:pt idx="20">
                  <c:v>1.8852893573967498E-2</c:v>
                </c:pt>
                <c:pt idx="21">
                  <c:v>1.8831637230667574E-2</c:v>
                </c:pt>
                <c:pt idx="22">
                  <c:v>1.8810375755609933E-2</c:v>
                </c:pt>
                <c:pt idx="23">
                  <c:v>1.8789109195088725E-2</c:v>
                </c:pt>
                <c:pt idx="24">
                  <c:v>1.8767837595398094E-2</c:v>
                </c:pt>
                <c:pt idx="25">
                  <c:v>1.8746561002832198E-2</c:v>
                </c:pt>
                <c:pt idx="26">
                  <c:v>1.8725279463685188E-2</c:v>
                </c:pt>
                <c:pt idx="27">
                  <c:v>1.8703993024251207E-2</c:v>
                </c:pt>
                <c:pt idx="28">
                  <c:v>1.8682701730824414E-2</c:v>
                </c:pt>
                <c:pt idx="29">
                  <c:v>1.8661405633227511E-2</c:v>
                </c:pt>
                <c:pt idx="30">
                  <c:v>1.8640104783271608E-2</c:v>
                </c:pt>
                <c:pt idx="31">
                  <c:v>1.8618799228564274E-2</c:v>
                </c:pt>
                <c:pt idx="32">
                  <c:v>1.8597489016690161E-2</c:v>
                </c:pt>
                <c:pt idx="33">
                  <c:v>1.857617419523392E-2</c:v>
                </c:pt>
                <c:pt idx="34">
                  <c:v>1.8554854811780198E-2</c:v>
                </c:pt>
                <c:pt idx="35">
                  <c:v>1.8533530913913649E-2</c:v>
                </c:pt>
                <c:pt idx="36">
                  <c:v>1.8512202549218922E-2</c:v>
                </c:pt>
                <c:pt idx="37">
                  <c:v>1.8490869765280669E-2</c:v>
                </c:pt>
                <c:pt idx="38">
                  <c:v>1.846953260968354E-2</c:v>
                </c:pt>
                <c:pt idx="39">
                  <c:v>1.8448191130012181E-2</c:v>
                </c:pt>
                <c:pt idx="40">
                  <c:v>1.8426845373851249E-2</c:v>
                </c:pt>
                <c:pt idx="41">
                  <c:v>1.8405495464710774E-2</c:v>
                </c:pt>
                <c:pt idx="42">
                  <c:v>1.8384141285958337E-2</c:v>
                </c:pt>
                <c:pt idx="43">
                  <c:v>1.836278298878986E-2</c:v>
                </c:pt>
                <c:pt idx="44">
                  <c:v>1.8341420621015517E-2</c:v>
                </c:pt>
                <c:pt idx="45">
                  <c:v>1.8320054230547219E-2</c:v>
                </c:pt>
                <c:pt idx="46">
                  <c:v>1.829868386539862E-2</c:v>
                </c:pt>
                <c:pt idx="47">
                  <c:v>1.8277309573685129E-2</c:v>
                </c:pt>
                <c:pt idx="48">
                  <c:v>1.8255931403623891E-2</c:v>
                </c:pt>
                <c:pt idx="49">
                  <c:v>1.8234549403533796E-2</c:v>
                </c:pt>
                <c:pt idx="50">
                  <c:v>1.821316362183549E-2</c:v>
                </c:pt>
                <c:pt idx="51">
                  <c:v>1.8191774107051348E-2</c:v>
                </c:pt>
                <c:pt idx="52">
                  <c:v>1.8170380907805504E-2</c:v>
                </c:pt>
                <c:pt idx="53">
                  <c:v>1.8148984074131753E-2</c:v>
                </c:pt>
                <c:pt idx="54">
                  <c:v>1.8127583662643155E-2</c:v>
                </c:pt>
                <c:pt idx="55">
                  <c:v>1.8106179724062494E-2</c:v>
                </c:pt>
                <c:pt idx="56">
                  <c:v>1.8084772308037168E-2</c:v>
                </c:pt>
                <c:pt idx="57">
                  <c:v>1.8063361464328041E-2</c:v>
                </c:pt>
                <c:pt idx="58">
                  <c:v>1.8041947242809463E-2</c:v>
                </c:pt>
                <c:pt idx="59">
                  <c:v>1.8020529693469272E-2</c:v>
                </c:pt>
                <c:pt idx="60">
                  <c:v>1.7999108866408778E-2</c:v>
                </c:pt>
                <c:pt idx="61">
                  <c:v>1.7977684811842774E-2</c:v>
                </c:pt>
                <c:pt idx="62">
                  <c:v>1.7956257580099538E-2</c:v>
                </c:pt>
                <c:pt idx="63">
                  <c:v>1.7934827221620823E-2</c:v>
                </c:pt>
                <c:pt idx="64">
                  <c:v>1.7913393786961863E-2</c:v>
                </c:pt>
                <c:pt idx="65">
                  <c:v>1.7891957326791379E-2</c:v>
                </c:pt>
                <c:pt idx="66">
                  <c:v>1.7870517891891567E-2</c:v>
                </c:pt>
                <c:pt idx="67">
                  <c:v>1.7849075533158107E-2</c:v>
                </c:pt>
                <c:pt idx="68">
                  <c:v>1.7827630301600152E-2</c:v>
                </c:pt>
                <c:pt idx="69">
                  <c:v>1.7806182248340352E-2</c:v>
                </c:pt>
                <c:pt idx="70">
                  <c:v>1.7784731424614821E-2</c:v>
                </c:pt>
                <c:pt idx="71">
                  <c:v>1.7763277881773162E-2</c:v>
                </c:pt>
                <c:pt idx="72">
                  <c:v>1.7741821671278458E-2</c:v>
                </c:pt>
                <c:pt idx="73">
                  <c:v>1.7720362844707269E-2</c:v>
                </c:pt>
                <c:pt idx="74">
                  <c:v>1.7698901453749645E-2</c:v>
                </c:pt>
                <c:pt idx="75">
                  <c:v>1.7677437550209108E-2</c:v>
                </c:pt>
                <c:pt idx="76">
                  <c:v>1.7655971186002661E-2</c:v>
                </c:pt>
                <c:pt idx="77">
                  <c:v>1.7634502413160794E-2</c:v>
                </c:pt>
                <c:pt idx="78">
                  <c:v>1.7613031283827473E-2</c:v>
                </c:pt>
                <c:pt idx="79">
                  <c:v>1.7591557850260144E-2</c:v>
                </c:pt>
                <c:pt idx="80">
                  <c:v>1.7570082164829737E-2</c:v>
                </c:pt>
                <c:pt idx="81">
                  <c:v>1.7548604280020662E-2</c:v>
                </c:pt>
                <c:pt idx="82">
                  <c:v>1.7527124248430809E-2</c:v>
                </c:pt>
                <c:pt idx="83">
                  <c:v>1.7505642122771548E-2</c:v>
                </c:pt>
                <c:pt idx="84">
                  <c:v>1.7484157955867732E-2</c:v>
                </c:pt>
                <c:pt idx="85">
                  <c:v>1.7462671800657695E-2</c:v>
                </c:pt>
                <c:pt idx="86">
                  <c:v>1.7441183710193247E-2</c:v>
                </c:pt>
                <c:pt idx="87">
                  <c:v>1.7419693737639682E-2</c:v>
                </c:pt>
                <c:pt idx="88">
                  <c:v>1.7398201936275774E-2</c:v>
                </c:pt>
                <c:pt idx="89">
                  <c:v>1.7376708359493787E-2</c:v>
                </c:pt>
                <c:pt idx="90">
                  <c:v>1.7355213060799447E-2</c:v>
                </c:pt>
                <c:pt idx="91">
                  <c:v>1.7333716093811978E-2</c:v>
                </c:pt>
                <c:pt idx="92">
                  <c:v>1.7312217512264073E-2</c:v>
                </c:pt>
                <c:pt idx="93">
                  <c:v>1.7290717370001915E-2</c:v>
                </c:pt>
                <c:pt idx="94">
                  <c:v>1.7269215720985161E-2</c:v>
                </c:pt>
                <c:pt idx="95">
                  <c:v>1.7247712619286957E-2</c:v>
                </c:pt>
                <c:pt idx="96">
                  <c:v>1.7226208119093915E-2</c:v>
                </c:pt>
                <c:pt idx="97">
                  <c:v>1.7204702274706142E-2</c:v>
                </c:pt>
                <c:pt idx="98">
                  <c:v>1.7183195140537219E-2</c:v>
                </c:pt>
                <c:pt idx="99">
                  <c:v>1.7161686771114213E-2</c:v>
                </c:pt>
                <c:pt idx="100">
                  <c:v>1.7140177221077666E-2</c:v>
                </c:pt>
                <c:pt idx="101">
                  <c:v>1.7118666545181602E-2</c:v>
                </c:pt>
                <c:pt idx="102">
                  <c:v>1.7097154798293525E-2</c:v>
                </c:pt>
                <c:pt idx="103">
                  <c:v>1.7075642035394377E-2</c:v>
                </c:pt>
                <c:pt idx="104">
                  <c:v>1.70541283096204E-2</c:v>
                </c:pt>
                <c:pt idx="105">
                  <c:v>1.7032613671994542E-2</c:v>
                </c:pt>
                <c:pt idx="106">
                  <c:v>1.7011098173795983E-2</c:v>
                </c:pt>
                <c:pt idx="107">
                  <c:v>1.6989581867710171E-2</c:v>
                </c:pt>
                <c:pt idx="108">
                  <c:v>1.6968064810324739E-2</c:v>
                </c:pt>
                <c:pt idx="109">
                  <c:v>1.6946547057016776E-2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B-4474-B0AB-690E9F9C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15408"/>
        <c:axId val="738817904"/>
      </c:scatterChart>
      <c:valAx>
        <c:axId val="7388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7904"/>
        <c:crosses val="autoZero"/>
        <c:crossBetween val="midCat"/>
      </c:valAx>
      <c:valAx>
        <c:axId val="7388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Hanes</a:t>
            </a:r>
            <a:r>
              <a:rPr lang="en-IN" baseline="0"/>
              <a:t>-Wolfe plot(Data Set 1)</a:t>
            </a:r>
          </a:p>
        </c:rich>
      </c:tx>
      <c:layout>
        <c:manualLayout>
          <c:xMode val="edge"/>
          <c:yMode val="edge"/>
          <c:x val="0.2291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98468941382321E-2"/>
                  <c:y val="-0.194996719160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models'!$B$4:$B$9</c:f>
              <c:numCache>
                <c:formatCode>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</c:numCache>
            </c:numRef>
          </c:xVal>
          <c:yVal>
            <c:numRef>
              <c:f>'MM models'!$E$4:$E$9</c:f>
              <c:numCache>
                <c:formatCode>General</c:formatCode>
                <c:ptCount val="6"/>
                <c:pt idx="0">
                  <c:v>3.2786885245901641E-2</c:v>
                </c:pt>
                <c:pt idx="1">
                  <c:v>3.8834951456310676E-2</c:v>
                </c:pt>
                <c:pt idx="2">
                  <c:v>5.2173913043478265E-2</c:v>
                </c:pt>
                <c:pt idx="3">
                  <c:v>6.4000000000000001E-2</c:v>
                </c:pt>
                <c:pt idx="4">
                  <c:v>9.7560975609756101E-2</c:v>
                </c:pt>
                <c:pt idx="5">
                  <c:v>0.11940298507462686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C-480A-B42B-F9EB48D0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2911"/>
        <c:axId val="1141449567"/>
      </c:scatterChart>
      <c:valAx>
        <c:axId val="11414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49567"/>
        <c:crosses val="autoZero"/>
        <c:crossBetween val="midCat"/>
      </c:valAx>
      <c:valAx>
        <c:axId val="1141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Hanes</a:t>
            </a:r>
            <a:r>
              <a:rPr lang="en-IN" baseline="0"/>
              <a:t>-Wolfe plot(Data set-2)</a:t>
            </a:r>
            <a:endParaRPr lang="en-IN"/>
          </a:p>
        </c:rich>
      </c:tx>
      <c:layout>
        <c:manualLayout>
          <c:xMode val="edge"/>
          <c:yMode val="edge"/>
          <c:x val="0.159479002624671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609580052493437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models'!$B$13:$B$18</c:f>
              <c:numCache>
                <c:formatCode>General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</c:numCache>
            </c:numRef>
          </c:xVal>
          <c:yVal>
            <c:numRef>
              <c:f>'MM models'!$E$13:$E$18</c:f>
              <c:numCache>
                <c:formatCode>General</c:formatCode>
                <c:ptCount val="6"/>
                <c:pt idx="0">
                  <c:v>2.9850746268656716E-2</c:v>
                </c:pt>
                <c:pt idx="1">
                  <c:v>3.0534351145038167E-2</c:v>
                </c:pt>
                <c:pt idx="2">
                  <c:v>3.1578947368421054E-2</c:v>
                </c:pt>
                <c:pt idx="3">
                  <c:v>3.5555555555555556E-2</c:v>
                </c:pt>
                <c:pt idx="4">
                  <c:v>4.8192771084337345E-2</c:v>
                </c:pt>
                <c:pt idx="5">
                  <c:v>5.6537102473498232E-2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C-4F69-9290-D8240546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59551"/>
        <c:axId val="1141465375"/>
      </c:scatterChart>
      <c:valAx>
        <c:axId val="114145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375"/>
        <c:crosses val="autoZero"/>
        <c:crossBetween val="midCat"/>
      </c:valAx>
      <c:valAx>
        <c:axId val="11414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5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Activity(Kcat) vs Temp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Temp, pH and Mg2+ con'!$J$3:$J$7</c:f>
              <c:numCache>
                <c:formatCode>General</c:formatCode>
                <c:ptCount val="5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</c:numCache>
            </c:numRef>
          </c:xVal>
          <c:yVal>
            <c:numRef>
              <c:f>'Effect of Temp, pH and Mg2+ con'!$K$3:$K$7</c:f>
              <c:numCache>
                <c:formatCode>General</c:formatCode>
                <c:ptCount val="5"/>
                <c:pt idx="0">
                  <c:v>3.3</c:v>
                </c:pt>
                <c:pt idx="1">
                  <c:v>7.7</c:v>
                </c:pt>
                <c:pt idx="2">
                  <c:v>16.5</c:v>
                </c:pt>
                <c:pt idx="3">
                  <c:v>28.3</c:v>
                </c:pt>
                <c:pt idx="4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2-447A-A567-5F5E9D3E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29936"/>
        <c:axId val="1138230352"/>
      </c:scatterChart>
      <c:valAx>
        <c:axId val="11382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30352"/>
        <c:crosses val="autoZero"/>
        <c:crossBetween val="midCat"/>
      </c:valAx>
      <c:valAx>
        <c:axId val="1138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Kcat(min-1)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Incorporation</a:t>
            </a:r>
            <a:r>
              <a:rPr lang="en-IN" baseline="0"/>
              <a:t> of CMP32 vs </a:t>
            </a:r>
            <a:r>
              <a:rPr lang="en-IN" sz="1400" b="0" i="0" u="none" strike="noStrike" baseline="0"/>
              <a:t>Molarity of 'metal' 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Mg2+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Temp, pH and Mg2+ con'!$C$16:$C$19</c:f>
              <c:numCache>
                <c:formatCode>General</c:formatCode>
                <c:ptCount val="4"/>
                <c:pt idx="0">
                  <c:v>0.2</c:v>
                </c:pt>
                <c:pt idx="1">
                  <c:v>0.45</c:v>
                </c:pt>
                <c:pt idx="2">
                  <c:v>0.7</c:v>
                </c:pt>
                <c:pt idx="3">
                  <c:v>1.6</c:v>
                </c:pt>
              </c:numCache>
            </c:numRef>
          </c:xVal>
          <c:yVal>
            <c:numRef>
              <c:f>'Effect of Temp, pH and Mg2+ con'!$D$16:$D$19</c:f>
              <c:numCache>
                <c:formatCode>General</c:formatCode>
                <c:ptCount val="4"/>
                <c:pt idx="0">
                  <c:v>3.3</c:v>
                </c:pt>
                <c:pt idx="1">
                  <c:v>4.2</c:v>
                </c:pt>
                <c:pt idx="2">
                  <c:v>5.9</c:v>
                </c:pt>
                <c:pt idx="3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B-4169-8981-27C6085A0B01}"/>
            </c:ext>
          </c:extLst>
        </c:ser>
        <c:ser>
          <c:idx val="1"/>
          <c:order val="1"/>
          <c:tx>
            <c:v>Mn2+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'Effect of Temp, pH and Mg2+ con'!$F$16:$F$20</c:f>
              <c:numCache>
                <c:formatCode>General</c:formatCode>
                <c:ptCount val="5"/>
                <c:pt idx="0">
                  <c:v>0.1</c:v>
                </c:pt>
                <c:pt idx="1">
                  <c:v>0.13</c:v>
                </c:pt>
                <c:pt idx="2">
                  <c:v>0.15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'Effect of Temp, pH and Mg2+ con'!$E$16:$E$20</c:f>
              <c:numCache>
                <c:formatCode>General</c:formatCode>
                <c:ptCount val="5"/>
                <c:pt idx="0">
                  <c:v>5.8</c:v>
                </c:pt>
                <c:pt idx="1">
                  <c:v>7</c:v>
                </c:pt>
                <c:pt idx="2">
                  <c:v>7.2</c:v>
                </c:pt>
                <c:pt idx="3">
                  <c:v>6.85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B-4169-8981-27C6085A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98480"/>
        <c:axId val="1753019280"/>
      </c:scatterChart>
      <c:valAx>
        <c:axId val="17529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Molarity</a:t>
                </a:r>
                <a:r>
                  <a:rPr lang="en-IN" baseline="0"/>
                  <a:t> of 'metal' ion x 10^2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19280"/>
        <c:crosses val="autoZero"/>
        <c:crossBetween val="midCat"/>
      </c:valAx>
      <c:valAx>
        <c:axId val="17530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Incorporation of CMP32</a:t>
                </a:r>
                <a:r>
                  <a:rPr lang="en-IN" baseline="0"/>
                  <a:t> (mu/moles)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447260</xdr:colOff>
      <xdr:row>16</xdr:row>
      <xdr:rowOff>178077</xdr:rowOff>
    </xdr:from>
    <xdr:to>
      <xdr:col>13</xdr:col>
      <xdr:colOff>23191</xdr:colOff>
      <xdr:row>27</xdr:row>
      <xdr:rowOff>144739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2DB4E-3AEC-4678-AA5C-13459EBBC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463825</xdr:colOff>
      <xdr:row>28</xdr:row>
      <xdr:rowOff>233154</xdr:rowOff>
    </xdr:from>
    <xdr:to>
      <xdr:col>12</xdr:col>
      <xdr:colOff>169793</xdr:colOff>
      <xdr:row>39</xdr:row>
      <xdr:rowOff>197539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4DD97-45D7-F437-98E7-DEFC2DF23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4140</xdr:colOff>
      <xdr:row>41</xdr:row>
      <xdr:rowOff>50937</xdr:rowOff>
    </xdr:from>
    <xdr:to>
      <xdr:col>12</xdr:col>
      <xdr:colOff>207064</xdr:colOff>
      <xdr:row>52</xdr:row>
      <xdr:rowOff>15323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952C4-E972-35AE-B466-1010486E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339586</xdr:colOff>
      <xdr:row>52</xdr:row>
      <xdr:rowOff>208308</xdr:rowOff>
    </xdr:from>
    <xdr:to>
      <xdr:col>12</xdr:col>
      <xdr:colOff>45554</xdr:colOff>
      <xdr:row>63</xdr:row>
      <xdr:rowOff>172692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C9BBA2-4DB8-EC9A-4BCB-C13EFADA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211206</xdr:colOff>
      <xdr:row>64</xdr:row>
      <xdr:rowOff>137906</xdr:rowOff>
    </xdr:from>
    <xdr:to>
      <xdr:col>11</xdr:col>
      <xdr:colOff>414131</xdr:colOff>
      <xdr:row>75</xdr:row>
      <xdr:rowOff>102290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0FBCD1-3678-EA20-343E-3BFEFB25F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0</xdr:row>
      <xdr:rowOff>49530</xdr:rowOff>
    </xdr:from>
    <xdr:to>
      <xdr:col>15</xdr:col>
      <xdr:colOff>320040</xdr:colOff>
      <xdr:row>11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39CDA-8FDA-5872-10B3-42B52FF0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12</xdr:row>
      <xdr:rowOff>11430</xdr:rowOff>
    </xdr:from>
    <xdr:to>
      <xdr:col>15</xdr:col>
      <xdr:colOff>312420</xdr:colOff>
      <xdr:row>22</xdr:row>
      <xdr:rowOff>240030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3618F2-02CD-8FD3-25CC-CAEF337CB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11</xdr:col>
      <xdr:colOff>129540</xdr:colOff>
      <xdr:row>10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7B5FB-3ED9-C872-116D-AD290FBA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11</xdr:row>
      <xdr:rowOff>53340</xdr:rowOff>
    </xdr:from>
    <xdr:to>
      <xdr:col>10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4F639-77A8-4753-8DE5-374A275A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2</xdr:row>
      <xdr:rowOff>137160</xdr:rowOff>
    </xdr:from>
    <xdr:to>
      <xdr:col>21</xdr:col>
      <xdr:colOff>426720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381DFE-DD53-4759-9454-9CBD52D3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</xdr:row>
      <xdr:rowOff>144780</xdr:rowOff>
    </xdr:from>
    <xdr:to>
      <xdr:col>11</xdr:col>
      <xdr:colOff>205740</xdr:colOff>
      <xdr:row>9</xdr:row>
      <xdr:rowOff>144780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D317A615-8FA1-23E7-45B9-992A275F6D95}"/>
            </a:ext>
          </a:extLst>
        </xdr:cNvPr>
        <xdr:cNvSpPr/>
      </xdr:nvSpPr>
      <xdr:spPr>
        <a:xfrm>
          <a:off x="5082540" y="396240"/>
          <a:ext cx="1463040" cy="2011680"/>
        </a:xfrm>
        <a:prstGeom prst="flowChartMagneticDisk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533400</xdr:colOff>
      <xdr:row>0</xdr:row>
      <xdr:rowOff>220980</xdr:rowOff>
    </xdr:from>
    <xdr:to>
      <xdr:col>10</xdr:col>
      <xdr:colOff>0</xdr:colOff>
      <xdr:row>6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DD7367-9152-9A4D-A77E-B73D1EBBE33F}"/>
            </a:ext>
          </a:extLst>
        </xdr:cNvPr>
        <xdr:cNvCxnSpPr/>
      </xdr:nvCxnSpPr>
      <xdr:spPr>
        <a:xfrm flipH="1">
          <a:off x="5775960" y="220980"/>
          <a:ext cx="15240" cy="139446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</xdr:row>
      <xdr:rowOff>30480</xdr:rowOff>
    </xdr:from>
    <xdr:to>
      <xdr:col>9</xdr:col>
      <xdr:colOff>525780</xdr:colOff>
      <xdr:row>6</xdr:row>
      <xdr:rowOff>182880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731B210-C8FB-BDF2-1F16-4FB5CAA53803}"/>
            </a:ext>
          </a:extLst>
        </xdr:cNvPr>
        <xdr:cNvSpPr/>
      </xdr:nvSpPr>
      <xdr:spPr>
        <a:xfrm>
          <a:off x="5356860" y="1539240"/>
          <a:ext cx="411480" cy="15240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6</xdr:row>
      <xdr:rowOff>15240</xdr:rowOff>
    </xdr:from>
    <xdr:to>
      <xdr:col>10</xdr:col>
      <xdr:colOff>426720</xdr:colOff>
      <xdr:row>6</xdr:row>
      <xdr:rowOff>190500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1895455-4D2D-06B8-A2E5-0B54E4E92BED}"/>
            </a:ext>
          </a:extLst>
        </xdr:cNvPr>
        <xdr:cNvSpPr/>
      </xdr:nvSpPr>
      <xdr:spPr>
        <a:xfrm>
          <a:off x="5791200" y="1524000"/>
          <a:ext cx="426720" cy="175260"/>
        </a:xfrm>
        <a:prstGeom prst="ellipse">
          <a:avLst/>
        </a:prstGeom>
        <a:solidFill>
          <a:schemeClr val="tx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228600</xdr:colOff>
      <xdr:row>4</xdr:row>
      <xdr:rowOff>91440</xdr:rowOff>
    </xdr:from>
    <xdr:to>
      <xdr:col>8</xdr:col>
      <xdr:colOff>586740</xdr:colOff>
      <xdr:row>4</xdr:row>
      <xdr:rowOff>91440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0FE369A-CB41-97EA-DEFB-6E005858BBF9}"/>
            </a:ext>
          </a:extLst>
        </xdr:cNvPr>
        <xdr:cNvCxnSpPr/>
      </xdr:nvCxnSpPr>
      <xdr:spPr>
        <a:xfrm>
          <a:off x="4183380" y="1097280"/>
          <a:ext cx="9067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213360</xdr:colOff>
      <xdr:row>7</xdr:row>
      <xdr:rowOff>182880</xdr:rowOff>
    </xdr:from>
    <xdr:to>
      <xdr:col>13</xdr:col>
      <xdr:colOff>45720</xdr:colOff>
      <xdr:row>7</xdr:row>
      <xdr:rowOff>182880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96257FF-C04E-A851-6F8A-E1ACA8E14A4C}"/>
            </a:ext>
          </a:extLst>
        </xdr:cNvPr>
        <xdr:cNvCxnSpPr/>
      </xdr:nvCxnSpPr>
      <xdr:spPr>
        <a:xfrm>
          <a:off x="6553200" y="1943100"/>
          <a:ext cx="9296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DCC6-2322-4824-88B8-3474023BC2EC}">
  <dimension ref="B3:V113"/>
  <sheetViews>
    <sheetView tabSelected="1" zoomScale="79" zoomScaleNormal="79" workbookViewId="0">
      <selection activeCell="AB8" sqref="AB8"/>
    </sheetView>
  </sheetViews>
  <sheetFormatPr defaultRowHeight="19.8" x14ac:dyDescent="0.5"/>
  <cols>
    <col min="3" max="3" width="12.125" bestFit="1" customWidth="1"/>
    <col min="6" max="6" width="13.125" bestFit="1" customWidth="1"/>
    <col min="7" max="7" width="12.375" bestFit="1" customWidth="1"/>
    <col min="9" max="10" width="12.375" bestFit="1" customWidth="1"/>
    <col min="16" max="16" width="8.75" bestFit="1" customWidth="1"/>
    <col min="17" max="17" width="12.625" bestFit="1" customWidth="1"/>
    <col min="18" max="18" width="22.875" bestFit="1" customWidth="1"/>
    <col min="19" max="19" width="12.625" bestFit="1" customWidth="1"/>
  </cols>
  <sheetData>
    <row r="3" spans="2:22" x14ac:dyDescent="0.5">
      <c r="B3" t="s">
        <v>0</v>
      </c>
      <c r="C3">
        <f>40.8*10^-3</f>
        <v>4.0799999999999996E-2</v>
      </c>
      <c r="E3">
        <v>0.04</v>
      </c>
      <c r="H3" t="s">
        <v>21</v>
      </c>
      <c r="I3">
        <f>5.55*(10^5)</f>
        <v>555000</v>
      </c>
      <c r="P3" s="6" t="s">
        <v>31</v>
      </c>
      <c r="Q3" s="6" t="s">
        <v>28</v>
      </c>
      <c r="R3" s="6" t="s">
        <v>29</v>
      </c>
      <c r="S3" s="6" t="s">
        <v>30</v>
      </c>
      <c r="T3" s="6" t="s">
        <v>34</v>
      </c>
      <c r="U3" s="6" t="s">
        <v>3</v>
      </c>
      <c r="V3" s="6" t="s">
        <v>41</v>
      </c>
    </row>
    <row r="4" spans="2:22" x14ac:dyDescent="0.5">
      <c r="B4" t="s">
        <v>1</v>
      </c>
      <c r="C4">
        <v>8.5000000000000006E-2</v>
      </c>
      <c r="H4" t="s">
        <v>22</v>
      </c>
      <c r="I4">
        <f>1.94*10^5</f>
        <v>194000</v>
      </c>
      <c r="P4" s="6">
        <v>0</v>
      </c>
      <c r="Q4" s="6">
        <v>0</v>
      </c>
      <c r="R4" s="7">
        <v>4.0799999999999996E-2</v>
      </c>
      <c r="S4" s="6">
        <v>3.1622776601683699E-8</v>
      </c>
      <c r="T4" s="6">
        <v>2.275361341539852E-2</v>
      </c>
      <c r="U4" s="6">
        <v>1.9276871667797426E-2</v>
      </c>
      <c r="V4" s="6">
        <f>LOG(hstart)</f>
        <v>-7.5000000000000009</v>
      </c>
    </row>
    <row r="5" spans="2:22" x14ac:dyDescent="0.5">
      <c r="B5" t="s">
        <v>2</v>
      </c>
      <c r="C5">
        <v>1.5</v>
      </c>
      <c r="H5" t="s">
        <v>23</v>
      </c>
      <c r="I5">
        <f>4.34</f>
        <v>4.34</v>
      </c>
      <c r="P5" s="6">
        <v>3.669724770642202E-2</v>
      </c>
      <c r="Q5" s="6">
        <v>6.3970222232986245E-9</v>
      </c>
      <c r="R5" s="7">
        <v>4.0735985243335271E-2</v>
      </c>
      <c r="S5" s="6">
        <v>6.4039977965658963E-5</v>
      </c>
      <c r="T5" s="6">
        <v>2.2774757419948454E-2</v>
      </c>
      <c r="U5" s="6">
        <v>1.9255727663247492E-2</v>
      </c>
      <c r="V5" s="6">
        <f>LOG(S5)</f>
        <v>-4.1935488261811322</v>
      </c>
    </row>
    <row r="6" spans="2:22" x14ac:dyDescent="0.5">
      <c r="B6" t="s">
        <v>3</v>
      </c>
      <c r="C6">
        <v>1.9276871667797426E-2</v>
      </c>
      <c r="H6" t="s">
        <v>24</v>
      </c>
      <c r="I6">
        <f>1.2*10^6</f>
        <v>1200000</v>
      </c>
      <c r="P6" s="6">
        <v>7.3394495412844041E-2</v>
      </c>
      <c r="Q6" s="6">
        <v>1.27851421550991E-8</v>
      </c>
      <c r="R6" s="7">
        <v>4.0671970486670553E-2</v>
      </c>
      <c r="S6" s="6">
        <v>1.2804833315471623E-4</v>
      </c>
      <c r="T6" s="6">
        <v>2.279590747363568E-2</v>
      </c>
      <c r="U6" s="6">
        <v>1.9234577609560266E-2</v>
      </c>
      <c r="V6" s="6">
        <f>LOG(S6)</f>
        <v>-3.8926260705061373</v>
      </c>
    </row>
    <row r="7" spans="2:22" x14ac:dyDescent="0.5">
      <c r="B7" t="s">
        <v>4</v>
      </c>
      <c r="C7">
        <f>mg-C16-mgntp-(2*C15)-C22</f>
        <v>2.275361341539852E-2</v>
      </c>
      <c r="H7" t="s">
        <v>25</v>
      </c>
      <c r="I7">
        <v>0</v>
      </c>
      <c r="P7" s="6">
        <v>0.11009174311926606</v>
      </c>
      <c r="Q7" s="6">
        <v>1.9164371718168456E-8</v>
      </c>
      <c r="R7" s="7">
        <v>4.0607955730005828E-2</v>
      </c>
      <c r="S7" s="6">
        <v>1.9205668834377355E-4</v>
      </c>
      <c r="T7" s="6">
        <v>2.2817063533432408E-2</v>
      </c>
      <c r="U7" s="6">
        <v>1.9213421549763538E-2</v>
      </c>
      <c r="V7" s="6">
        <f t="shared" ref="V7:V70" si="0">LOG(S7)</f>
        <v>-3.7165705639988555</v>
      </c>
    </row>
    <row r="8" spans="2:22" x14ac:dyDescent="0.5">
      <c r="B8" t="s">
        <v>5</v>
      </c>
      <c r="C8">
        <f>E3-C17</f>
        <v>0.04</v>
      </c>
      <c r="H8" t="s">
        <v>26</v>
      </c>
      <c r="I8">
        <v>0</v>
      </c>
      <c r="P8" s="6">
        <v>0.14678899082568808</v>
      </c>
      <c r="Q8" s="6">
        <v>2.5534724637290333E-8</v>
      </c>
      <c r="R8" s="7">
        <v>4.054394097334111E-2</v>
      </c>
      <c r="S8" s="6">
        <v>2.5606504353283097E-4</v>
      </c>
      <c r="T8" s="6">
        <v>2.2838225549451526E-2</v>
      </c>
      <c r="U8" s="6">
        <v>1.919225953374442E-2</v>
      </c>
      <c r="V8" s="6">
        <f t="shared" si="0"/>
        <v>-3.5916497047685407</v>
      </c>
    </row>
    <row r="9" spans="2:22" x14ac:dyDescent="0.5">
      <c r="B9" t="s">
        <v>6</v>
      </c>
      <c r="C9">
        <f>10^-7.5</f>
        <v>3.1622776601683699E-8</v>
      </c>
      <c r="H9" t="s">
        <v>35</v>
      </c>
      <c r="I9">
        <f>10^-4.42</f>
        <v>3.8018939632056103E-5</v>
      </c>
      <c r="P9" s="6">
        <v>0.1834862385321101</v>
      </c>
      <c r="Q9" s="6">
        <v>3.189620803639421E-8</v>
      </c>
      <c r="R9" s="7">
        <v>4.0479926216676385E-2</v>
      </c>
      <c r="S9" s="6">
        <v>3.2007339872188823E-4</v>
      </c>
      <c r="T9" s="6">
        <v>2.2859393493680987E-2</v>
      </c>
      <c r="U9" s="6">
        <v>1.9171091589514959E-2</v>
      </c>
      <c r="V9" s="6">
        <f t="shared" si="0"/>
        <v>-3.4947504185405225</v>
      </c>
    </row>
    <row r="10" spans="2:22" x14ac:dyDescent="0.5">
      <c r="B10" t="s">
        <v>7</v>
      </c>
      <c r="C10">
        <f>10^(-6.5)</f>
        <v>3.1622776601683734E-7</v>
      </c>
      <c r="F10" t="s">
        <v>27</v>
      </c>
      <c r="G10">
        <v>4</v>
      </c>
      <c r="I10" t="s">
        <v>32</v>
      </c>
      <c r="J10">
        <f>MAX(Q4:Q113)*10000*660</f>
        <v>4.2727334604910041</v>
      </c>
      <c r="K10" t="s">
        <v>33</v>
      </c>
      <c r="P10" s="6">
        <v>0.22018348623853212</v>
      </c>
      <c r="Q10" s="6">
        <v>3.8248835601226114E-8</v>
      </c>
      <c r="R10" s="7">
        <v>4.041591146001166E-2</v>
      </c>
      <c r="S10" s="6">
        <v>3.8408175391094559E-4</v>
      </c>
      <c r="T10" s="6">
        <v>2.2880567315481215E-2</v>
      </c>
      <c r="U10" s="6">
        <v>1.9149917767714731E-2</v>
      </c>
      <c r="V10" s="6">
        <f t="shared" si="0"/>
        <v>-3.4155763238267833</v>
      </c>
    </row>
    <row r="11" spans="2:22" x14ac:dyDescent="0.5">
      <c r="B11" t="s">
        <v>8</v>
      </c>
      <c r="C11">
        <v>0</v>
      </c>
      <c r="F11" t="s">
        <v>40</v>
      </c>
      <c r="P11" s="6">
        <v>0.25688073394495414</v>
      </c>
      <c r="Q11" s="6">
        <v>4.4592620277261014E-8</v>
      </c>
      <c r="R11" s="7">
        <v>4.0351896703346934E-2</v>
      </c>
      <c r="S11" s="6">
        <v>4.4809010910000285E-4</v>
      </c>
      <c r="T11" s="6">
        <v>2.290174696748656E-2</v>
      </c>
      <c r="U11" s="6">
        <v>1.9128738115709386E-2</v>
      </c>
      <c r="V11" s="6">
        <f t="shared" si="0"/>
        <v>-3.3486346423639004</v>
      </c>
    </row>
    <row r="12" spans="2:22" x14ac:dyDescent="0.5">
      <c r="B12" t="s">
        <v>9</v>
      </c>
      <c r="C12">
        <f>10000</f>
        <v>10000</v>
      </c>
      <c r="F12">
        <f>((hplus*ntpleft*10^6.95)-C14)*10^9</f>
        <v>5.5061386898120066</v>
      </c>
      <c r="G12">
        <f>F12*F12</f>
        <v>30.31756327144468</v>
      </c>
      <c r="H12">
        <f>SUM(G12:G21)</f>
        <v>537.60598334484655</v>
      </c>
      <c r="P12" s="6">
        <v>0.29357798165137616</v>
      </c>
      <c r="Q12" s="6">
        <v>5.0927575009973923E-8</v>
      </c>
      <c r="R12" s="7">
        <v>4.0287881946682209E-2</v>
      </c>
      <c r="S12" s="6">
        <v>5.1209846428906011E-4</v>
      </c>
      <c r="T12" s="6">
        <v>2.292293240233137E-2</v>
      </c>
      <c r="U12" s="6">
        <v>1.9107552680864576E-2</v>
      </c>
      <c r="V12" s="6">
        <f t="shared" si="0"/>
        <v>-3.2906465265514409</v>
      </c>
    </row>
    <row r="13" spans="2:22" x14ac:dyDescent="0.5">
      <c r="B13" t="s">
        <v>36</v>
      </c>
      <c r="C13">
        <f>ntptotal-mgntp-C15-C14</f>
        <v>3.245118883921204E-5</v>
      </c>
      <c r="F13">
        <f>(mgleft*ntpleft-(keq*mgntp))*10^9</f>
        <v>5.4955854846427803</v>
      </c>
      <c r="G13">
        <f t="shared" ref="G13:G16" si="1">F13*F13</f>
        <v>30.201459819016421</v>
      </c>
      <c r="P13" s="6">
        <v>0.33027522935779818</v>
      </c>
      <c r="Q13" s="6">
        <v>5.7253712744839804E-8</v>
      </c>
      <c r="R13" s="7">
        <v>4.0223867190017484E-2</v>
      </c>
      <c r="S13" s="6">
        <v>5.7610681947811737E-4</v>
      </c>
      <c r="T13" s="6">
        <v>2.2944123572650001E-2</v>
      </c>
      <c r="U13" s="6">
        <v>1.9086361510545945E-2</v>
      </c>
      <c r="V13" s="6">
        <f t="shared" si="0"/>
        <v>-3.239496983922602</v>
      </c>
    </row>
    <row r="14" spans="2:22" x14ac:dyDescent="0.5">
      <c r="B14" t="s">
        <v>37</v>
      </c>
      <c r="C14">
        <v>9.1404815336776465E-6</v>
      </c>
      <c r="F14">
        <f>(mgleft*mgntp-(C15*10^-1.69))*10^9</f>
        <v>21.800664638544493</v>
      </c>
      <c r="G14">
        <f t="shared" si="1"/>
        <v>475.26897868228428</v>
      </c>
      <c r="P14" s="6">
        <v>0.3669724770642202</v>
      </c>
      <c r="Q14" s="6">
        <v>6.3571046427333643E-8</v>
      </c>
      <c r="R14" s="7">
        <v>4.0159852433352766E-2</v>
      </c>
      <c r="S14" s="6">
        <v>6.4011517466717473E-4</v>
      </c>
      <c r="T14" s="6">
        <v>2.29653204310768E-2</v>
      </c>
      <c r="U14" s="6">
        <v>1.9065164652119146E-2</v>
      </c>
      <c r="V14" s="6">
        <f t="shared" si="0"/>
        <v>-3.1937418772314818</v>
      </c>
    </row>
    <row r="15" spans="2:22" x14ac:dyDescent="0.5">
      <c r="B15" t="s">
        <v>38</v>
      </c>
      <c r="C15">
        <v>2.148153666182968E-2</v>
      </c>
      <c r="F15">
        <f>(C14*mgleft-(C16*10^-1.49))*10^9</f>
        <v>-0.4668849666685983</v>
      </c>
      <c r="G15">
        <f t="shared" si="1"/>
        <v>0.21798157210113814</v>
      </c>
      <c r="P15" s="6">
        <v>0.40366972477064222</v>
      </c>
      <c r="Q15" s="6">
        <v>6.9879589002930449E-8</v>
      </c>
      <c r="R15" s="7">
        <v>4.0095837676688041E-2</v>
      </c>
      <c r="S15" s="6">
        <v>7.041235298562321E-4</v>
      </c>
      <c r="T15" s="6">
        <v>2.2986522930246119E-2</v>
      </c>
      <c r="U15" s="6">
        <v>1.9043962152949827E-2</v>
      </c>
      <c r="V15" s="6">
        <f t="shared" si="0"/>
        <v>-3.1523511425217161</v>
      </c>
    </row>
    <row r="16" spans="2:22" x14ac:dyDescent="0.5">
      <c r="B16" t="s">
        <v>39</v>
      </c>
      <c r="C16">
        <v>6.4415931446978086E-6</v>
      </c>
      <c r="F16">
        <f>(hplus*HEPES-(C17*10^-7.5))*10^9</f>
        <v>1.264911064067348</v>
      </c>
      <c r="G16">
        <f t="shared" si="1"/>
        <v>1.5999999999999905</v>
      </c>
      <c r="P16" s="6">
        <v>0.44036697247706424</v>
      </c>
      <c r="Q16" s="6">
        <v>7.6179353417105195E-8</v>
      </c>
      <c r="R16" s="7">
        <v>4.0031822920023316E-2</v>
      </c>
      <c r="S16" s="6">
        <v>7.6813188504528936E-4</v>
      </c>
      <c r="T16" s="6">
        <v>2.300773102279231E-2</v>
      </c>
      <c r="U16" s="6">
        <v>1.9022754060403636E-2</v>
      </c>
      <c r="V16" s="6">
        <f t="shared" si="0"/>
        <v>-3.114564207012724</v>
      </c>
    </row>
    <row r="17" spans="16:22" x14ac:dyDescent="0.5">
      <c r="P17" s="6">
        <v>0.47706422018348627</v>
      </c>
      <c r="Q17" s="6">
        <v>8.2470352615332845E-8</v>
      </c>
      <c r="R17" s="7">
        <v>3.9967808163358591E-2</v>
      </c>
      <c r="S17" s="6">
        <v>8.3214024023434661E-4</v>
      </c>
      <c r="T17" s="6">
        <v>2.3028944661349724E-2</v>
      </c>
      <c r="U17" s="6">
        <v>1.9001540421846222E-2</v>
      </c>
      <c r="V17" s="6">
        <f t="shared" si="0"/>
        <v>-3.0798034760801469</v>
      </c>
    </row>
    <row r="18" spans="16:22" x14ac:dyDescent="0.5">
      <c r="P18" s="6">
        <v>0.51376146788990829</v>
      </c>
      <c r="Q18" s="6">
        <v>8.8752599543088411E-8</v>
      </c>
      <c r="R18" s="7">
        <v>3.9903793406693866E-2</v>
      </c>
      <c r="S18" s="6">
        <v>8.9614859542340398E-4</v>
      </c>
      <c r="T18" s="6">
        <v>2.3050163798552712E-2</v>
      </c>
      <c r="U18" s="6">
        <v>1.8980321284643234E-2</v>
      </c>
      <c r="V18" s="6">
        <f t="shared" si="0"/>
        <v>-3.0476199715636136</v>
      </c>
    </row>
    <row r="19" spans="16:22" x14ac:dyDescent="0.5">
      <c r="P19" s="6">
        <v>0.55045871559633031</v>
      </c>
      <c r="Q19" s="6">
        <v>9.5026107145846869E-8</v>
      </c>
      <c r="R19" s="7">
        <v>3.9839778650029148E-2</v>
      </c>
      <c r="S19" s="6">
        <v>9.6015695061246124E-4</v>
      </c>
      <c r="T19" s="6">
        <v>2.3071388387035624E-2</v>
      </c>
      <c r="U19" s="6">
        <v>1.8959096696160322E-2</v>
      </c>
      <c r="V19" s="6">
        <f t="shared" si="0"/>
        <v>-3.0176577698629772</v>
      </c>
    </row>
    <row r="20" spans="16:22" x14ac:dyDescent="0.5">
      <c r="P20" s="6">
        <v>0.58715596330275233</v>
      </c>
      <c r="Q20" s="6">
        <v>1.0129088832697361E-7</v>
      </c>
      <c r="R20" s="7">
        <v>3.9775763893364423E-2</v>
      </c>
      <c r="S20" s="6">
        <v>1.0241653058015183E-3</v>
      </c>
      <c r="T20" s="6">
        <v>2.3092618379488977E-2</v>
      </c>
      <c r="U20" s="6">
        <v>1.8937866703706969E-2</v>
      </c>
      <c r="V20" s="6">
        <f t="shared" si="0"/>
        <v>-2.9896299402319118</v>
      </c>
    </row>
    <row r="21" spans="16:22" x14ac:dyDescent="0.5">
      <c r="P21" s="6">
        <v>0.62385321100917435</v>
      </c>
      <c r="Q21" s="6">
        <v>1.0754695283107466E-7</v>
      </c>
      <c r="R21" s="7">
        <v>3.9711749136699698E-2</v>
      </c>
      <c r="S21" s="6">
        <v>1.0881736609905756E-3</v>
      </c>
      <c r="T21" s="6">
        <v>2.3113853732816513E-2</v>
      </c>
      <c r="U21" s="6">
        <v>1.8916631350379434E-2</v>
      </c>
      <c r="V21" s="6">
        <f t="shared" si="0"/>
        <v>-2.9633017903074239</v>
      </c>
    </row>
    <row r="22" spans="16:22" x14ac:dyDescent="0.5">
      <c r="P22" s="6">
        <v>0.66055045871559637</v>
      </c>
      <c r="Q22" s="6">
        <v>1.1379431103522243E-7</v>
      </c>
      <c r="R22" s="7">
        <v>3.9647734380034973E-2</v>
      </c>
      <c r="S22" s="6">
        <v>1.152182016179633E-3</v>
      </c>
      <c r="T22" s="6">
        <v>2.3135094403078368E-2</v>
      </c>
      <c r="U22" s="6">
        <v>1.8895390680117578E-2</v>
      </c>
      <c r="V22" s="6">
        <f t="shared" si="0"/>
        <v>-2.9384789077372493</v>
      </c>
    </row>
    <row r="23" spans="16:22" x14ac:dyDescent="0.5">
      <c r="P23" s="6">
        <v>0.69724770642201839</v>
      </c>
      <c r="Q23" s="6">
        <v>1.2003297508156238E-7</v>
      </c>
      <c r="R23" s="7">
        <v>3.9583719623370255E-2</v>
      </c>
      <c r="S23" s="6">
        <v>1.2161903713686904E-3</v>
      </c>
      <c r="T23" s="6">
        <v>2.3156340343980397E-2</v>
      </c>
      <c r="U23" s="6">
        <v>1.8874144739215549E-2</v>
      </c>
      <c r="V23" s="6">
        <f t="shared" si="0"/>
        <v>-2.914998439237769</v>
      </c>
    </row>
    <row r="24" spans="16:22" x14ac:dyDescent="0.5">
      <c r="P24" s="6">
        <v>0.73394495412844041</v>
      </c>
      <c r="Q24" s="6">
        <v>1.2626295711223986E-7</v>
      </c>
      <c r="R24" s="7">
        <v>3.951970486670553E-2</v>
      </c>
      <c r="S24" s="6">
        <v>1.2801987265577475E-3</v>
      </c>
      <c r="T24" s="6">
        <v>2.3177591509228448E-2</v>
      </c>
      <c r="U24" s="6">
        <v>1.8852893573967498E-2</v>
      </c>
      <c r="V24" s="6">
        <f t="shared" si="0"/>
        <v>-2.8927226091424298</v>
      </c>
    </row>
    <row r="25" spans="16:22" x14ac:dyDescent="0.5">
      <c r="P25" s="6">
        <v>0.77064220183486243</v>
      </c>
      <c r="Q25" s="6">
        <v>1.3248426926940032E-7</v>
      </c>
      <c r="R25" s="7">
        <v>3.9455690110040804E-2</v>
      </c>
      <c r="S25" s="6">
        <v>1.3442070817468049E-3</v>
      </c>
      <c r="T25" s="6">
        <v>2.3198847852528372E-2</v>
      </c>
      <c r="U25" s="6">
        <v>1.8831637230667574E-2</v>
      </c>
      <c r="V25" s="6">
        <f t="shared" si="0"/>
        <v>-2.8715338209160026</v>
      </c>
    </row>
    <row r="26" spans="16:22" x14ac:dyDescent="0.5">
      <c r="P26" s="6">
        <v>0.80733944954128445</v>
      </c>
      <c r="Q26" s="6">
        <v>1.3869692369518911E-7</v>
      </c>
      <c r="R26" s="7">
        <v>3.9391675353376079E-2</v>
      </c>
      <c r="S26" s="6">
        <v>1.408215436935862E-3</v>
      </c>
      <c r="T26" s="6">
        <v>2.3220109327586013E-2</v>
      </c>
      <c r="U26" s="6">
        <v>1.8810375755609933E-2</v>
      </c>
      <c r="V26" s="6">
        <f t="shared" si="0"/>
        <v>-2.8513308992314292</v>
      </c>
    </row>
    <row r="27" spans="16:22" x14ac:dyDescent="0.5">
      <c r="P27" s="6">
        <v>0.84403669724770647</v>
      </c>
      <c r="Q27" s="6">
        <v>1.4490093253175169E-7</v>
      </c>
      <c r="R27" s="7">
        <v>3.9327660596711354E-2</v>
      </c>
      <c r="S27" s="6">
        <v>1.4722237921249194E-3</v>
      </c>
      <c r="T27" s="6">
        <v>2.3241375888107221E-2</v>
      </c>
      <c r="U27" s="6">
        <v>1.8789109195088725E-2</v>
      </c>
      <c r="V27" s="6">
        <f t="shared" si="0"/>
        <v>-2.8320261680572578</v>
      </c>
    </row>
    <row r="28" spans="16:22" x14ac:dyDescent="0.5">
      <c r="P28" s="6">
        <v>0.88073394495412849</v>
      </c>
      <c r="Q28" s="6">
        <v>1.5109630792123345E-7</v>
      </c>
      <c r="R28" s="7">
        <v>3.9263645840046636E-2</v>
      </c>
      <c r="S28" s="6">
        <v>1.5362321473139768E-3</v>
      </c>
      <c r="T28" s="6">
        <v>2.3262647487797852E-2</v>
      </c>
      <c r="U28" s="6">
        <v>1.8767837595398094E-2</v>
      </c>
      <c r="V28" s="6">
        <f t="shared" si="0"/>
        <v>-2.8135431510497226</v>
      </c>
    </row>
    <row r="29" spans="16:22" x14ac:dyDescent="0.5">
      <c r="P29" s="6">
        <v>0.91743119266055051</v>
      </c>
      <c r="Q29" s="6">
        <v>1.5728306200577979E-7</v>
      </c>
      <c r="R29" s="7">
        <v>3.9199631083381911E-2</v>
      </c>
      <c r="S29" s="6">
        <v>1.6002405025030339E-3</v>
      </c>
      <c r="T29" s="6">
        <v>2.3283924080363748E-2</v>
      </c>
      <c r="U29" s="6">
        <v>1.8746561002832198E-2</v>
      </c>
      <c r="V29" s="6">
        <f t="shared" si="0"/>
        <v>-2.7958147416811578</v>
      </c>
    </row>
    <row r="30" spans="16:22" x14ac:dyDescent="0.5">
      <c r="P30" s="6">
        <v>0.95412844036697253</v>
      </c>
      <c r="Q30" s="6">
        <v>1.6346120692753609E-7</v>
      </c>
      <c r="R30" s="7">
        <v>3.9135616326717186E-2</v>
      </c>
      <c r="S30" s="6">
        <v>1.6642488576920913E-3</v>
      </c>
      <c r="T30" s="6">
        <v>2.3305205619510758E-2</v>
      </c>
      <c r="U30" s="6">
        <v>1.8725279463685188E-2</v>
      </c>
      <c r="V30" s="6">
        <f t="shared" si="0"/>
        <v>-2.7787817324674386</v>
      </c>
    </row>
    <row r="31" spans="16:22" x14ac:dyDescent="0.5">
      <c r="P31" s="6">
        <v>0.99082568807339455</v>
      </c>
      <c r="Q31" s="6">
        <v>1.6963075482864781E-7</v>
      </c>
      <c r="R31" s="7">
        <v>3.9071601570052461E-2</v>
      </c>
      <c r="S31" s="6">
        <v>1.7282572128811487E-3</v>
      </c>
      <c r="T31" s="6">
        <v>2.3326492058944739E-2</v>
      </c>
      <c r="U31" s="6">
        <v>1.8703993024251207E-2</v>
      </c>
      <c r="V31" s="6">
        <f t="shared" si="0"/>
        <v>-2.7623916219138094</v>
      </c>
    </row>
    <row r="32" spans="16:22" x14ac:dyDescent="0.5">
      <c r="P32" s="6">
        <v>1.0275229357798166</v>
      </c>
      <c r="Q32" s="6">
        <v>1.757917178512603E-7</v>
      </c>
      <c r="R32" s="7">
        <v>3.9007586813387736E-2</v>
      </c>
      <c r="S32" s="6">
        <v>1.7922655680702058E-3</v>
      </c>
      <c r="T32" s="6">
        <v>2.3347783352371532E-2</v>
      </c>
      <c r="U32" s="6">
        <v>1.8682701730824414E-2</v>
      </c>
      <c r="V32" s="6">
        <f t="shared" si="0"/>
        <v>-2.7465976385342712</v>
      </c>
    </row>
    <row r="33" spans="16:22" x14ac:dyDescent="0.5">
      <c r="P33" s="6">
        <v>1.0642201834862386</v>
      </c>
      <c r="Q33" s="6">
        <v>1.8194410757967425E-7</v>
      </c>
      <c r="R33" s="7">
        <v>3.8943572056723018E-2</v>
      </c>
      <c r="S33" s="6">
        <v>1.8562739232592627E-3</v>
      </c>
      <c r="T33" s="6">
        <v>2.3369079449968435E-2</v>
      </c>
      <c r="U33" s="6">
        <v>1.8661405633227511E-2</v>
      </c>
      <c r="V33" s="6">
        <f t="shared" si="0"/>
        <v>-2.7313579362087266</v>
      </c>
    </row>
    <row r="34" spans="16:22" x14ac:dyDescent="0.5">
      <c r="P34" s="6">
        <v>1.1009174311926606</v>
      </c>
      <c r="Q34" s="6">
        <v>1.8808793528383694E-7</v>
      </c>
      <c r="R34" s="7">
        <v>3.8879557300058293E-2</v>
      </c>
      <c r="S34" s="6">
        <v>1.9202822784483201E-3</v>
      </c>
      <c r="T34" s="6">
        <v>2.3390380299924338E-2</v>
      </c>
      <c r="U34" s="6">
        <v>1.8640104783271608E-2</v>
      </c>
      <c r="V34" s="6">
        <f t="shared" si="0"/>
        <v>-2.7166349260039446</v>
      </c>
    </row>
    <row r="35" spans="16:22" x14ac:dyDescent="0.5">
      <c r="P35" s="6">
        <v>1.1376146788990826</v>
      </c>
      <c r="Q35" s="6">
        <v>1.9422321289824925E-7</v>
      </c>
      <c r="R35" s="7">
        <v>3.8815542543393568E-2</v>
      </c>
      <c r="S35" s="6">
        <v>1.9842906336373775E-3</v>
      </c>
      <c r="T35" s="6">
        <v>2.3411685854631673E-2</v>
      </c>
      <c r="U35" s="6">
        <v>1.8618799228564274E-2</v>
      </c>
      <c r="V35" s="6">
        <f t="shared" si="0"/>
        <v>-2.7023947175946805</v>
      </c>
    </row>
    <row r="36" spans="16:22" x14ac:dyDescent="0.5">
      <c r="P36" s="6">
        <v>1.1743119266055047</v>
      </c>
      <c r="Q36" s="6">
        <v>2.0034995236103607E-7</v>
      </c>
      <c r="R36" s="7">
        <v>3.8751527786728843E-2</v>
      </c>
      <c r="S36" s="6">
        <v>2.0482989888264348E-3</v>
      </c>
      <c r="T36" s="6">
        <v>2.3432996066505785E-2</v>
      </c>
      <c r="U36" s="6">
        <v>1.8597489016690161E-2</v>
      </c>
      <c r="V36" s="6">
        <f t="shared" si="0"/>
        <v>-2.6886066493954206</v>
      </c>
    </row>
    <row r="37" spans="16:22" x14ac:dyDescent="0.5">
      <c r="P37" s="6">
        <v>1.2110091743119267</v>
      </c>
      <c r="Q37" s="6">
        <v>2.0646816561032224E-7</v>
      </c>
      <c r="R37" s="7">
        <v>3.8687513030064125E-2</v>
      </c>
      <c r="S37" s="6">
        <v>2.1123073440154922E-3</v>
      </c>
      <c r="T37" s="6">
        <v>2.3454310887962026E-2</v>
      </c>
      <c r="U37" s="6">
        <v>1.857617419523392E-2</v>
      </c>
      <c r="V37" s="6">
        <f t="shared" si="0"/>
        <v>-2.6752428910156456</v>
      </c>
    </row>
    <row r="38" spans="16:22" x14ac:dyDescent="0.5">
      <c r="P38" s="6">
        <v>1.2477064220183487</v>
      </c>
      <c r="Q38" s="6">
        <v>2.1257786458423261E-7</v>
      </c>
      <c r="R38" s="7">
        <v>3.86234982733994E-2</v>
      </c>
      <c r="S38" s="6">
        <v>2.1763156992045491E-3</v>
      </c>
      <c r="T38" s="6">
        <v>2.3475630271415748E-2</v>
      </c>
      <c r="U38" s="6">
        <v>1.8554854811780198E-2</v>
      </c>
      <c r="V38" s="6">
        <f t="shared" si="0"/>
        <v>-2.6622781050779123</v>
      </c>
    </row>
    <row r="39" spans="16:22" x14ac:dyDescent="0.5">
      <c r="P39" s="6">
        <v>1.2844036697247707</v>
      </c>
      <c r="Q39" s="6">
        <v>2.1867906122089206E-7</v>
      </c>
      <c r="R39" s="7">
        <v>3.8559483516734674E-2</v>
      </c>
      <c r="S39" s="6">
        <v>2.2403240543936065E-3</v>
      </c>
      <c r="T39" s="6">
        <v>2.3496954169282297E-2</v>
      </c>
      <c r="U39" s="6">
        <v>1.8533530913913649E-2</v>
      </c>
      <c r="V39" s="6">
        <f t="shared" si="0"/>
        <v>-2.6496891580693664</v>
      </c>
    </row>
    <row r="40" spans="16:22" x14ac:dyDescent="0.5">
      <c r="P40" s="6">
        <v>1.3211009174311927</v>
      </c>
      <c r="Q40" s="6">
        <v>2.2477176745842545E-7</v>
      </c>
      <c r="R40" s="7">
        <v>3.8495468760069949E-2</v>
      </c>
      <c r="S40" s="6">
        <v>2.3043324095826639E-3</v>
      </c>
      <c r="T40" s="6">
        <v>2.3518282533977024E-2</v>
      </c>
      <c r="U40" s="6">
        <v>1.8512202549218922E-2</v>
      </c>
      <c r="V40" s="6">
        <f t="shared" si="0"/>
        <v>-2.6374548719352613</v>
      </c>
    </row>
    <row r="41" spans="16:22" x14ac:dyDescent="0.5">
      <c r="P41" s="6">
        <v>1.3577981651376148</v>
      </c>
      <c r="Q41" s="6">
        <v>2.3085599523495764E-7</v>
      </c>
      <c r="R41" s="7">
        <v>3.8431454003405224E-2</v>
      </c>
      <c r="S41" s="6">
        <v>2.3683407647717212E-3</v>
      </c>
      <c r="T41" s="6">
        <v>2.3539615317915277E-2</v>
      </c>
      <c r="U41" s="6">
        <v>1.8490869765280669E-2</v>
      </c>
      <c r="V41" s="6">
        <f t="shared" si="0"/>
        <v>-2.6255558097140397</v>
      </c>
    </row>
    <row r="42" spans="16:22" x14ac:dyDescent="0.5">
      <c r="P42" s="6">
        <v>1.3944954128440368</v>
      </c>
      <c r="Q42" s="6">
        <v>2.3693175648861353E-7</v>
      </c>
      <c r="R42" s="7">
        <v>3.8367439246740499E-2</v>
      </c>
      <c r="S42" s="6">
        <v>2.4323491199607786E-3</v>
      </c>
      <c r="T42" s="6">
        <v>2.3560952473512406E-2</v>
      </c>
      <c r="U42" s="6">
        <v>1.846953260968354E-2</v>
      </c>
      <c r="V42" s="6">
        <f t="shared" si="0"/>
        <v>-2.6139740897649508</v>
      </c>
    </row>
    <row r="43" spans="16:22" x14ac:dyDescent="0.5">
      <c r="P43" s="6">
        <v>1.4311926605504588</v>
      </c>
      <c r="Q43" s="6">
        <v>2.4299906315751793E-7</v>
      </c>
      <c r="R43" s="7">
        <v>3.8303424490075781E-2</v>
      </c>
      <c r="S43" s="6">
        <v>2.4963574751498355E-3</v>
      </c>
      <c r="T43" s="6">
        <v>2.3582293953183765E-2</v>
      </c>
      <c r="U43" s="6">
        <v>1.8448191130012181E-2</v>
      </c>
      <c r="V43" s="6">
        <f t="shared" si="0"/>
        <v>-2.6026932241303595</v>
      </c>
    </row>
    <row r="44" spans="16:22" x14ac:dyDescent="0.5">
      <c r="P44" s="6">
        <v>1.4678899082568808</v>
      </c>
      <c r="Q44" s="6">
        <v>2.4905792717979575E-7</v>
      </c>
      <c r="R44" s="7">
        <v>3.8239409733411056E-2</v>
      </c>
      <c r="S44" s="6">
        <v>2.5603658303388929E-3</v>
      </c>
      <c r="T44" s="6">
        <v>2.3603639709344697E-2</v>
      </c>
      <c r="U44" s="6">
        <v>1.8426845373851249E-2</v>
      </c>
      <c r="V44" s="6">
        <f t="shared" si="0"/>
        <v>-2.5916979773652837</v>
      </c>
    </row>
    <row r="45" spans="16:22" x14ac:dyDescent="0.5">
      <c r="P45" s="6">
        <v>1.5045871559633028</v>
      </c>
      <c r="Q45" s="6">
        <v>2.5510834820045236E-7</v>
      </c>
      <c r="R45" s="7">
        <v>3.8175394976746331E-2</v>
      </c>
      <c r="S45" s="6">
        <v>2.6243741855279503E-3</v>
      </c>
      <c r="T45" s="6">
        <v>2.3624989618485172E-2</v>
      </c>
      <c r="U45" s="6">
        <v>1.8405495464710774E-2</v>
      </c>
      <c r="V45" s="6">
        <f t="shared" si="0"/>
        <v>-2.5809742428008464</v>
      </c>
    </row>
    <row r="46" spans="16:22" x14ac:dyDescent="0.5">
      <c r="P46" s="6">
        <v>1.5412844036697249</v>
      </c>
      <c r="Q46" s="6">
        <v>2.6115036474608671E-7</v>
      </c>
      <c r="R46" s="7">
        <v>3.8111380220081613E-2</v>
      </c>
      <c r="S46" s="6">
        <v>2.6883825407170076E-3</v>
      </c>
      <c r="T46" s="6">
        <v>2.3646343797237609E-2</v>
      </c>
      <c r="U46" s="6">
        <v>1.8384141285958337E-2</v>
      </c>
      <c r="V46" s="6">
        <f t="shared" si="0"/>
        <v>-2.570508933720181</v>
      </c>
    </row>
    <row r="47" spans="16:22" x14ac:dyDescent="0.5">
      <c r="P47" s="6">
        <v>1.5779816513761469</v>
      </c>
      <c r="Q47" s="6">
        <v>2.6718397197906648E-7</v>
      </c>
      <c r="R47" s="7">
        <v>3.8047365463416888E-2</v>
      </c>
      <c r="S47" s="6">
        <v>2.752390895906065E-3</v>
      </c>
      <c r="T47" s="6">
        <v>2.3667702094406086E-2</v>
      </c>
      <c r="U47" s="6">
        <v>1.836278298878986E-2</v>
      </c>
      <c r="V47" s="6">
        <f t="shared" si="0"/>
        <v>-2.5602898873407947</v>
      </c>
    </row>
    <row r="48" spans="16:22" x14ac:dyDescent="0.5">
      <c r="P48" s="6">
        <v>1.6146788990825689</v>
      </c>
      <c r="Q48" s="6">
        <v>2.7320918180100273E-7</v>
      </c>
      <c r="R48" s="7">
        <v>3.7983350706752163E-2</v>
      </c>
      <c r="S48" s="6">
        <v>2.8163992510951224E-3</v>
      </c>
      <c r="T48" s="6">
        <v>2.3689064462180429E-2</v>
      </c>
      <c r="U48" s="6">
        <v>1.8341420621015517E-2</v>
      </c>
      <c r="V48" s="6">
        <f t="shared" si="0"/>
        <v>-2.5503057798364197</v>
      </c>
    </row>
    <row r="49" spans="16:22" x14ac:dyDescent="0.5">
      <c r="P49" s="6">
        <v>1.6513761467889909</v>
      </c>
      <c r="Q49" s="6">
        <v>2.7922600609703303E-7</v>
      </c>
      <c r="R49" s="7">
        <v>3.7919335950087438E-2</v>
      </c>
      <c r="S49" s="6">
        <v>2.8804076062841797E-3</v>
      </c>
      <c r="T49" s="6">
        <v>2.3710430852648727E-2</v>
      </c>
      <c r="U49" s="6">
        <v>1.8320054230547219E-2</v>
      </c>
      <c r="V49" s="6">
        <f t="shared" si="0"/>
        <v>-2.540546050909418</v>
      </c>
    </row>
    <row r="50" spans="16:22" x14ac:dyDescent="0.5">
      <c r="P50" s="6">
        <v>1.6880733944954129</v>
      </c>
      <c r="Q50" s="6">
        <v>2.8523445673582148E-7</v>
      </c>
      <c r="R50" s="7">
        <v>3.7855321193422713E-2</v>
      </c>
      <c r="S50" s="6">
        <v>2.9444159614732367E-3</v>
      </c>
      <c r="T50" s="6">
        <v>2.3731801217797326E-2</v>
      </c>
      <c r="U50" s="6">
        <v>1.829868386539862E-2</v>
      </c>
      <c r="V50" s="6">
        <f t="shared" si="0"/>
        <v>-2.5310008366539694</v>
      </c>
    </row>
    <row r="51" spans="16:22" x14ac:dyDescent="0.5">
      <c r="P51" s="6">
        <v>1.724770642201835</v>
      </c>
      <c r="Q51" s="6">
        <v>2.9123454556955842E-7</v>
      </c>
      <c r="R51" s="7">
        <v>3.7791306436757988E-2</v>
      </c>
      <c r="S51" s="6">
        <v>3.008424316662294E-3</v>
      </c>
      <c r="T51" s="6">
        <v>2.3753175509510817E-2</v>
      </c>
      <c r="U51" s="6">
        <v>1.8277309573685129E-2</v>
      </c>
      <c r="V51" s="6">
        <f t="shared" si="0"/>
        <v>-2.5216609096399596</v>
      </c>
    </row>
    <row r="52" spans="16:22" x14ac:dyDescent="0.5">
      <c r="P52" s="6">
        <v>1.761467889908257</v>
      </c>
      <c r="Q52" s="6">
        <v>2.9722628443396075E-7</v>
      </c>
      <c r="R52" s="7">
        <v>3.7727291680093269E-2</v>
      </c>
      <c r="S52" s="6">
        <v>3.0724326718513514E-3</v>
      </c>
      <c r="T52" s="6">
        <v>2.3774553679572055E-2</v>
      </c>
      <c r="U52" s="6">
        <v>1.8255931403623891E-2</v>
      </c>
      <c r="V52" s="6">
        <f t="shared" si="0"/>
        <v>-2.512517625305239</v>
      </c>
    </row>
    <row r="53" spans="16:22" x14ac:dyDescent="0.5">
      <c r="P53" s="6">
        <v>1.798165137614679</v>
      </c>
      <c r="Q53" s="6">
        <v>3.0320968514827168E-7</v>
      </c>
      <c r="R53" s="7">
        <v>3.7663276923428544E-2</v>
      </c>
      <c r="S53" s="6">
        <v>3.1364410270404088E-3</v>
      </c>
      <c r="T53" s="6">
        <v>2.379593567966215E-2</v>
      </c>
      <c r="U53" s="6">
        <v>1.8234549403533796E-2</v>
      </c>
      <c r="V53" s="6">
        <f t="shared" si="0"/>
        <v>-2.5035628738756386</v>
      </c>
    </row>
    <row r="54" spans="16:22" x14ac:dyDescent="0.5">
      <c r="P54" s="6">
        <v>1.834862385321101</v>
      </c>
      <c r="Q54" s="6">
        <v>3.0918475951526091E-7</v>
      </c>
      <c r="R54" s="7">
        <v>3.7599262166763819E-2</v>
      </c>
      <c r="S54" s="6">
        <v>3.2004493822294661E-3</v>
      </c>
      <c r="T54" s="6">
        <v>2.3817321461360456E-2</v>
      </c>
      <c r="U54" s="6">
        <v>1.821316362183549E-2</v>
      </c>
      <c r="V54" s="6">
        <f t="shared" si="0"/>
        <v>-2.4947890371425441</v>
      </c>
    </row>
    <row r="55" spans="16:22" x14ac:dyDescent="0.5">
      <c r="P55" s="6">
        <v>1.871559633027523</v>
      </c>
      <c r="Q55" s="6">
        <v>3.1515151932122456E-7</v>
      </c>
      <c r="R55" s="7">
        <v>3.7535247410099094E-2</v>
      </c>
      <c r="S55" s="6">
        <v>3.2644577374185235E-3</v>
      </c>
      <c r="T55" s="6">
        <v>2.3838710976144598E-2</v>
      </c>
      <c r="U55" s="6">
        <v>1.8191774107051348E-2</v>
      </c>
      <c r="V55" s="6">
        <f t="shared" si="0"/>
        <v>-2.4861889495207636</v>
      </c>
    </row>
    <row r="56" spans="16:22" x14ac:dyDescent="0.5">
      <c r="P56" s="6">
        <v>1.9082568807339451</v>
      </c>
      <c r="Q56" s="6">
        <v>3.2110997633598511E-7</v>
      </c>
      <c r="R56" s="7">
        <v>3.7471232653434369E-2</v>
      </c>
      <c r="S56" s="6">
        <v>3.3284660926075804E-3</v>
      </c>
      <c r="T56" s="6">
        <v>2.3860104175390442E-2</v>
      </c>
      <c r="U56" s="6">
        <v>1.8170380907805504E-2</v>
      </c>
      <c r="V56" s="6">
        <f t="shared" si="0"/>
        <v>-2.4777558628878942</v>
      </c>
    </row>
    <row r="57" spans="16:22" x14ac:dyDescent="0.5">
      <c r="P57" s="6">
        <v>1.9449541284403671</v>
      </c>
      <c r="Q57" s="6">
        <v>3.2706014186906136E-7</v>
      </c>
      <c r="R57" s="7">
        <v>3.7407217896769644E-2</v>
      </c>
      <c r="S57" s="6">
        <v>3.3924744477966369E-3</v>
      </c>
      <c r="T57" s="6">
        <v>2.3881501009064197E-2</v>
      </c>
      <c r="U57" s="6">
        <v>1.8148984074131753E-2</v>
      </c>
      <c r="V57" s="6">
        <f t="shared" si="0"/>
        <v>-2.4694834147729305</v>
      </c>
    </row>
    <row r="58" spans="16:22" x14ac:dyDescent="0.5">
      <c r="P58" s="6">
        <v>1.9816513761467891</v>
      </c>
      <c r="Q58" s="6">
        <v>3.3300202506064721E-7</v>
      </c>
      <c r="R58" s="7">
        <v>3.7343203140104919E-2</v>
      </c>
      <c r="S58" s="6">
        <v>3.4564828029856956E-3</v>
      </c>
      <c r="T58" s="6">
        <v>2.3902901420552795E-2</v>
      </c>
      <c r="U58" s="6">
        <v>1.8127583662643155E-2</v>
      </c>
      <c r="V58" s="6">
        <f t="shared" si="0"/>
        <v>-2.4613655995184196</v>
      </c>
    </row>
    <row r="59" spans="16:22" x14ac:dyDescent="0.5">
      <c r="P59" s="6">
        <v>2.0183486238532113</v>
      </c>
      <c r="Q59" s="6">
        <v>3.3893563713860746E-7</v>
      </c>
      <c r="R59" s="7">
        <v>3.7279188383440201E-2</v>
      </c>
      <c r="S59" s="6">
        <v>3.5204911581747525E-3</v>
      </c>
      <c r="T59" s="6">
        <v>2.3924305359133455E-2</v>
      </c>
      <c r="U59" s="6">
        <v>1.8106179724062494E-2</v>
      </c>
      <c r="V59" s="6">
        <f t="shared" si="0"/>
        <v>-2.4533967420887279</v>
      </c>
    </row>
    <row r="60" spans="16:22" x14ac:dyDescent="0.5">
      <c r="P60" s="6">
        <v>2.0550458715596331</v>
      </c>
      <c r="Q60" s="6">
        <v>3.4486098972178993E-7</v>
      </c>
      <c r="R60" s="7">
        <v>3.7215173626775476E-2</v>
      </c>
      <c r="S60" s="6">
        <v>3.5844995133638086E-3</v>
      </c>
      <c r="T60" s="6">
        <v>2.3945712775158782E-2</v>
      </c>
      <c r="U60" s="6">
        <v>1.8084772308037168E-2</v>
      </c>
      <c r="V60" s="6">
        <f t="shared" si="0"/>
        <v>-2.4455714742383097</v>
      </c>
    </row>
    <row r="61" spans="16:22" x14ac:dyDescent="0.5">
      <c r="P61" s="6">
        <v>2.0917431192660549</v>
      </c>
      <c r="Q61" s="6">
        <v>3.5077809441188368E-7</v>
      </c>
      <c r="R61" s="7">
        <v>3.7151158870110751E-2</v>
      </c>
      <c r="S61" s="6">
        <v>3.6485078685528655E-3</v>
      </c>
      <c r="T61" s="6">
        <v>2.3967123618867908E-2</v>
      </c>
      <c r="U61" s="6">
        <v>1.8063361464328041E-2</v>
      </c>
      <c r="V61" s="6">
        <f t="shared" si="0"/>
        <v>-2.4378847127893031</v>
      </c>
    </row>
    <row r="62" spans="16:22" x14ac:dyDescent="0.5">
      <c r="P62" s="6">
        <v>2.1284403669724772</v>
      </c>
      <c r="Q62" s="6">
        <v>3.5668696279341782E-7</v>
      </c>
      <c r="R62" s="7">
        <v>3.7087144113446026E-2</v>
      </c>
      <c r="S62" s="6">
        <v>3.7125162237419225E-3</v>
      </c>
      <c r="T62" s="6">
        <v>2.3988537840386487E-2</v>
      </c>
      <c r="U62" s="6">
        <v>1.8041947242809463E-2</v>
      </c>
      <c r="V62" s="6">
        <f t="shared" si="0"/>
        <v>-2.4303316397983146</v>
      </c>
    </row>
    <row r="63" spans="16:22" x14ac:dyDescent="0.5">
      <c r="P63" s="6">
        <v>2.1651376146788994</v>
      </c>
      <c r="Q63" s="6">
        <v>3.6258760643376257E-7</v>
      </c>
      <c r="R63" s="7">
        <v>3.7023129356781301E-2</v>
      </c>
      <c r="S63" s="6">
        <v>3.7765245789309811E-3</v>
      </c>
      <c r="T63" s="6">
        <v>2.4009955389726678E-2</v>
      </c>
      <c r="U63" s="6">
        <v>1.8020529693469272E-2</v>
      </c>
      <c r="V63" s="6">
        <f t="shared" si="0"/>
        <v>-2.4229076844185919</v>
      </c>
    </row>
    <row r="64" spans="16:22" x14ac:dyDescent="0.5">
      <c r="P64" s="6">
        <v>2.2018348623853212</v>
      </c>
      <c r="Q64" s="6">
        <v>3.6848003688312867E-7</v>
      </c>
      <c r="R64" s="7">
        <v>3.6959114600116583E-2</v>
      </c>
      <c r="S64" s="6">
        <v>3.8405329341200381E-3</v>
      </c>
      <c r="T64" s="6">
        <v>2.4031376216787172E-2</v>
      </c>
      <c r="U64" s="6">
        <v>1.7999108866408778E-2</v>
      </c>
      <c r="V64" s="6">
        <f t="shared" si="0"/>
        <v>-2.4156085062866031</v>
      </c>
    </row>
    <row r="65" spans="16:22" x14ac:dyDescent="0.5">
      <c r="P65" s="6">
        <v>2.238532110091743</v>
      </c>
      <c r="Q65" s="6">
        <v>3.7436426567456755E-7</v>
      </c>
      <c r="R65" s="7">
        <v>3.6895099843451858E-2</v>
      </c>
      <c r="S65" s="6">
        <v>3.9045412893090959E-3</v>
      </c>
      <c r="T65" s="6">
        <v>2.4052800271353175E-2</v>
      </c>
      <c r="U65" s="6">
        <v>1.7977684811842774E-2</v>
      </c>
      <c r="V65" s="6">
        <f t="shared" si="0"/>
        <v>-2.408429980281801</v>
      </c>
    </row>
    <row r="66" spans="16:22" x14ac:dyDescent="0.5">
      <c r="P66" s="6">
        <v>2.2752293577981653</v>
      </c>
      <c r="Q66" s="6">
        <v>3.8024030432397164E-7</v>
      </c>
      <c r="R66" s="7">
        <v>3.6831085086787133E-2</v>
      </c>
      <c r="S66" s="6">
        <v>3.9685496444981537E-3</v>
      </c>
      <c r="T66" s="6">
        <v>2.4074227503096412E-2</v>
      </c>
      <c r="U66" s="6">
        <v>1.7956257580099538E-2</v>
      </c>
      <c r="V66" s="6">
        <f t="shared" si="0"/>
        <v>-2.4013681825256001</v>
      </c>
    </row>
    <row r="67" spans="16:22" x14ac:dyDescent="0.5">
      <c r="P67" s="6">
        <v>2.3119266055045875</v>
      </c>
      <c r="Q67" s="6">
        <v>3.8610816433007388E-7</v>
      </c>
      <c r="R67" s="7">
        <v>3.6767070330122407E-2</v>
      </c>
      <c r="S67" s="6">
        <v>4.0325579996872106E-3</v>
      </c>
      <c r="T67" s="6">
        <v>2.4095657861575127E-2</v>
      </c>
      <c r="U67" s="6">
        <v>1.7934827221620823E-2</v>
      </c>
      <c r="V67" s="6">
        <f t="shared" si="0"/>
        <v>-2.3944193775005727</v>
      </c>
    </row>
    <row r="68" spans="16:22" x14ac:dyDescent="0.5">
      <c r="P68" s="6">
        <v>2.3486238532110093</v>
      </c>
      <c r="Q68" s="6">
        <v>3.9196785717444801E-7</v>
      </c>
      <c r="R68" s="7">
        <v>3.6703055573457682E-2</v>
      </c>
      <c r="S68" s="6">
        <v>4.0965663548762675E-3</v>
      </c>
      <c r="T68" s="6">
        <v>2.4117091296234086E-2</v>
      </c>
      <c r="U68" s="6">
        <v>1.7913393786961863E-2</v>
      </c>
      <c r="V68" s="6">
        <f t="shared" si="0"/>
        <v>-2.387580006184002</v>
      </c>
    </row>
    <row r="69" spans="16:22" x14ac:dyDescent="0.5">
      <c r="P69" s="6">
        <v>2.3853211009174311</v>
      </c>
      <c r="Q69" s="6">
        <v>3.9781939432150858E-7</v>
      </c>
      <c r="R69" s="7">
        <v>3.6639040816792964E-2</v>
      </c>
      <c r="S69" s="6">
        <v>4.1605747100653245E-3</v>
      </c>
      <c r="T69" s="6">
        <v>2.4138527756404571E-2</v>
      </c>
      <c r="U69" s="6">
        <v>1.7891957326791379E-2</v>
      </c>
      <c r="V69" s="6">
        <f t="shared" si="0"/>
        <v>-2.380846675101429</v>
      </c>
    </row>
    <row r="70" spans="16:22" x14ac:dyDescent="0.5">
      <c r="P70" s="6">
        <v>2.4220183486238533</v>
      </c>
      <c r="Q70" s="6">
        <v>4.0366278721851073E-7</v>
      </c>
      <c r="R70" s="7">
        <v>3.6575026060128239E-2</v>
      </c>
      <c r="S70" s="6">
        <v>4.2245830652543823E-3</v>
      </c>
      <c r="T70" s="6">
        <v>2.4159967191304383E-2</v>
      </c>
      <c r="U70" s="6">
        <v>1.7870517891891567E-2</v>
      </c>
      <c r="V70" s="6">
        <f t="shared" si="0"/>
        <v>-2.3742161462158959</v>
      </c>
    </row>
    <row r="71" spans="16:22" x14ac:dyDescent="0.5">
      <c r="P71" s="6">
        <v>2.4587155963302756</v>
      </c>
      <c r="Q71" s="6">
        <v>4.0949804729555041E-7</v>
      </c>
      <c r="R71" s="7">
        <v>3.6511011303463514E-2</v>
      </c>
      <c r="S71" s="6">
        <v>4.2885914204434392E-3</v>
      </c>
      <c r="T71" s="6">
        <v>2.4181409550037843E-2</v>
      </c>
      <c r="U71" s="6">
        <v>1.7849075533158107E-2</v>
      </c>
      <c r="V71" s="6">
        <f t="shared" ref="V71:V113" si="2">LOG(S71)</f>
        <v>-2.3676853275774841</v>
      </c>
    </row>
    <row r="72" spans="16:22" x14ac:dyDescent="0.5">
      <c r="P72" s="6">
        <v>2.4954128440366974</v>
      </c>
      <c r="Q72" s="6">
        <v>4.1532518596556425E-7</v>
      </c>
      <c r="R72" s="7">
        <v>3.6446996546798789E-2</v>
      </c>
      <c r="S72" s="6">
        <v>4.3525997756324961E-3</v>
      </c>
      <c r="T72" s="6">
        <v>2.4202854781595798E-2</v>
      </c>
      <c r="U72" s="6">
        <v>1.7827630301600152E-2</v>
      </c>
      <c r="V72" s="6">
        <f t="shared" si="2"/>
        <v>-2.3612512646655506</v>
      </c>
    </row>
    <row r="73" spans="16:22" x14ac:dyDescent="0.5">
      <c r="P73" s="6">
        <v>2.5321100917431192</v>
      </c>
      <c r="Q73" s="6">
        <v>4.2114421462432963E-7</v>
      </c>
      <c r="R73" s="7">
        <v>3.6382981790134064E-2</v>
      </c>
      <c r="S73" s="6">
        <v>4.4166081308215531E-3</v>
      </c>
      <c r="T73" s="6">
        <v>2.4224302834855597E-2</v>
      </c>
      <c r="U73" s="6">
        <v>1.7806182248340352E-2</v>
      </c>
      <c r="V73" s="6">
        <f t="shared" si="2"/>
        <v>-2.3549111323629845</v>
      </c>
    </row>
    <row r="74" spans="16:22" x14ac:dyDescent="0.5">
      <c r="P74" s="6">
        <v>2.5688073394495414</v>
      </c>
      <c r="Q74" s="6">
        <v>4.2695514465046489E-7</v>
      </c>
      <c r="R74" s="7">
        <v>3.6318967033469346E-2</v>
      </c>
      <c r="S74" s="6">
        <v>4.4806164860106109E-3</v>
      </c>
      <c r="T74" s="6">
        <v>2.4245753658581129E-2</v>
      </c>
      <c r="U74" s="6">
        <v>1.7784731424614821E-2</v>
      </c>
      <c r="V74" s="6">
        <f t="shared" si="2"/>
        <v>-2.3486622275079134</v>
      </c>
    </row>
    <row r="75" spans="16:22" x14ac:dyDescent="0.5">
      <c r="P75" s="6">
        <v>2.6055045871559637</v>
      </c>
      <c r="Q75" s="6">
        <v>4.3275798740542858E-7</v>
      </c>
      <c r="R75" s="7">
        <v>3.6254952276804621E-2</v>
      </c>
      <c r="S75" s="6">
        <v>4.5446248411996695E-3</v>
      </c>
      <c r="T75" s="6">
        <v>2.4267207201422787E-2</v>
      </c>
      <c r="U75" s="6">
        <v>1.7763277881773162E-2</v>
      </c>
      <c r="V75" s="6">
        <f t="shared" si="2"/>
        <v>-2.3425019619737073</v>
      </c>
    </row>
    <row r="76" spans="16:22" x14ac:dyDescent="0.5">
      <c r="P76" s="6">
        <v>2.6422018348623855</v>
      </c>
      <c r="Q76" s="6">
        <v>4.3855275423352037E-7</v>
      </c>
      <c r="R76" s="7">
        <v>3.6190937520139896E-2</v>
      </c>
      <c r="S76" s="6">
        <v>4.6086331963887265E-3</v>
      </c>
      <c r="T76" s="6">
        <v>2.4288663411917492E-2</v>
      </c>
      <c r="U76" s="6">
        <v>1.7741821671278458E-2</v>
      </c>
      <c r="V76" s="6">
        <f t="shared" si="2"/>
        <v>-2.3364278562329472</v>
      </c>
    </row>
    <row r="77" spans="16:22" x14ac:dyDescent="0.5">
      <c r="P77" s="6">
        <v>2.6788990825688073</v>
      </c>
      <c r="Q77" s="6">
        <v>4.4433945646188061E-7</v>
      </c>
      <c r="R77" s="7">
        <v>3.6126922763475171E-2</v>
      </c>
      <c r="S77" s="6">
        <v>4.6726415515777834E-3</v>
      </c>
      <c r="T77" s="6">
        <v>2.431012223848868E-2</v>
      </c>
      <c r="U77" s="6">
        <v>1.7720362844707269E-2</v>
      </c>
      <c r="V77" s="6">
        <f t="shared" si="2"/>
        <v>-2.3304375333652945</v>
      </c>
    </row>
    <row r="78" spans="16:22" x14ac:dyDescent="0.5">
      <c r="P78" s="6">
        <v>2.7155963302752295</v>
      </c>
      <c r="Q78" s="6">
        <v>4.5011810540049027E-7</v>
      </c>
      <c r="R78" s="7">
        <v>3.6062908006810446E-2</v>
      </c>
      <c r="S78" s="6">
        <v>4.7366499067668403E-3</v>
      </c>
      <c r="T78" s="6">
        <v>2.4331583629446304E-2</v>
      </c>
      <c r="U78" s="6">
        <v>1.7698901453749645E-2</v>
      </c>
      <c r="V78" s="6">
        <f t="shared" si="2"/>
        <v>-2.3245287134730277</v>
      </c>
    </row>
    <row r="79" spans="16:22" x14ac:dyDescent="0.5">
      <c r="P79" s="6">
        <v>2.7522935779816518</v>
      </c>
      <c r="Q79" s="6">
        <v>4.5588871234217122E-7</v>
      </c>
      <c r="R79" s="7">
        <v>3.5998893250145721E-2</v>
      </c>
      <c r="S79" s="6">
        <v>4.8006582619558981E-3</v>
      </c>
      <c r="T79" s="6">
        <v>2.4353047532986841E-2</v>
      </c>
      <c r="U79" s="6">
        <v>1.7677437550209108E-2</v>
      </c>
      <c r="V79" s="6">
        <f t="shared" si="2"/>
        <v>-2.3186992084714078</v>
      </c>
    </row>
    <row r="80" spans="16:22" x14ac:dyDescent="0.5">
      <c r="P80" s="6">
        <v>2.7889908256880735</v>
      </c>
      <c r="Q80" s="6">
        <v>4.6165128856258591E-7</v>
      </c>
      <c r="R80" s="7">
        <v>3.5934878493481003E-2</v>
      </c>
      <c r="S80" s="6">
        <v>4.8646666171449551E-3</v>
      </c>
      <c r="T80" s="6">
        <v>2.4374513897193289E-2</v>
      </c>
      <c r="U80" s="6">
        <v>1.7655971186002661E-2</v>
      </c>
      <c r="V80" s="6">
        <f t="shared" si="2"/>
        <v>-2.3129469172240786</v>
      </c>
    </row>
    <row r="81" spans="16:22" x14ac:dyDescent="0.5">
      <c r="P81" s="6">
        <v>2.8256880733944953</v>
      </c>
      <c r="Q81" s="6">
        <v>4.6740584532023752E-7</v>
      </c>
      <c r="R81" s="7">
        <v>3.5870863736816277E-2</v>
      </c>
      <c r="S81" s="6">
        <v>4.928674972334012E-3</v>
      </c>
      <c r="T81" s="6">
        <v>2.4395982670035156E-2</v>
      </c>
      <c r="U81" s="6">
        <v>1.7634502413160794E-2</v>
      </c>
      <c r="V81" s="6">
        <f t="shared" si="2"/>
        <v>-2.3072698209964453</v>
      </c>
    </row>
    <row r="82" spans="16:22" x14ac:dyDescent="0.5">
      <c r="P82" s="6">
        <v>2.8623853211009176</v>
      </c>
      <c r="Q82" s="6">
        <v>4.7315239385647014E-7</v>
      </c>
      <c r="R82" s="7">
        <v>3.5806848980151552E-2</v>
      </c>
      <c r="S82" s="6">
        <v>4.9926833275230698E-3</v>
      </c>
      <c r="T82" s="6">
        <v>2.4417453799368476E-2</v>
      </c>
      <c r="U82" s="6">
        <v>1.7613031283827473E-2</v>
      </c>
      <c r="V82" s="6">
        <f t="shared" si="2"/>
        <v>-2.3016659792024026</v>
      </c>
    </row>
    <row r="83" spans="16:22" x14ac:dyDescent="0.5">
      <c r="P83" s="6">
        <v>2.8990825688073398</v>
      </c>
      <c r="Q83" s="6">
        <v>4.7889094539546831E-7</v>
      </c>
      <c r="R83" s="7">
        <v>3.5742834223486827E-2</v>
      </c>
      <c r="S83" s="6">
        <v>5.0566916827121267E-3</v>
      </c>
      <c r="T83" s="6">
        <v>2.4438927232935805E-2</v>
      </c>
      <c r="U83" s="6">
        <v>1.7591557850260144E-2</v>
      </c>
      <c r="V83" s="6">
        <f t="shared" si="2"/>
        <v>-2.2961335254219968</v>
      </c>
    </row>
    <row r="84" spans="16:22" x14ac:dyDescent="0.5">
      <c r="P84" s="6">
        <v>2.9357798165137616</v>
      </c>
      <c r="Q84" s="6">
        <v>4.8462151114425753E-7</v>
      </c>
      <c r="R84" s="7">
        <v>3.5678819466822102E-2</v>
      </c>
      <c r="S84" s="6">
        <v>5.1207000379011837E-3</v>
      </c>
      <c r="T84" s="6">
        <v>2.4460402918366212E-2</v>
      </c>
      <c r="U84" s="6">
        <v>1.7570082164829737E-2</v>
      </c>
      <c r="V84" s="6">
        <f t="shared" si="2"/>
        <v>-2.2906706636695633</v>
      </c>
    </row>
    <row r="85" spans="16:22" x14ac:dyDescent="0.5">
      <c r="P85" s="6">
        <v>2.9724770642201834</v>
      </c>
      <c r="Q85" s="6">
        <v>4.9034410229270387E-7</v>
      </c>
      <c r="R85" s="7">
        <v>3.5614804710157384E-2</v>
      </c>
      <c r="S85" s="6">
        <v>5.1847083930902415E-3</v>
      </c>
      <c r="T85" s="6">
        <v>2.4481880803175288E-2</v>
      </c>
      <c r="U85" s="6">
        <v>1.7548604280020662E-2</v>
      </c>
      <c r="V85" s="6">
        <f t="shared" si="2"/>
        <v>-2.2852756648936801</v>
      </c>
    </row>
    <row r="86" spans="16:22" x14ac:dyDescent="0.5">
      <c r="P86" s="6">
        <v>3.0091743119266057</v>
      </c>
      <c r="Q86" s="6">
        <v>4.9605873001351442E-7</v>
      </c>
      <c r="R86" s="7">
        <v>3.5550789953492659E-2</v>
      </c>
      <c r="S86" s="6">
        <v>5.2487167482792993E-3</v>
      </c>
      <c r="T86" s="6">
        <v>2.4503360834765141E-2</v>
      </c>
      <c r="U86" s="6">
        <v>1.7527124248430809E-2</v>
      </c>
      <c r="V86" s="6">
        <f t="shared" si="2"/>
        <v>-2.2799468636918574</v>
      </c>
    </row>
    <row r="87" spans="16:22" x14ac:dyDescent="0.5">
      <c r="P87" s="6">
        <v>3.0458715596330279</v>
      </c>
      <c r="Q87" s="6">
        <v>5.0176540546223655E-7</v>
      </c>
      <c r="R87" s="7">
        <v>3.5486775196827934E-2</v>
      </c>
      <c r="S87" s="6">
        <v>5.3127251034683571E-3</v>
      </c>
      <c r="T87" s="6">
        <v>2.4524842960424401E-2</v>
      </c>
      <c r="U87" s="6">
        <v>1.7505642122771548E-2</v>
      </c>
      <c r="V87" s="6">
        <f t="shared" si="2"/>
        <v>-2.2746826552243551</v>
      </c>
    </row>
    <row r="88" spans="16:22" x14ac:dyDescent="0.5">
      <c r="P88" s="6">
        <v>3.0825688073394497</v>
      </c>
      <c r="Q88" s="6">
        <v>5.0746413977725877E-7</v>
      </c>
      <c r="R88" s="7">
        <v>3.5422760440163209E-2</v>
      </c>
      <c r="S88" s="6">
        <v>5.376733458657414E-3</v>
      </c>
      <c r="T88" s="6">
        <v>2.4546327127328217E-2</v>
      </c>
      <c r="U88" s="6">
        <v>1.7484157955867732E-2</v>
      </c>
      <c r="V88" s="6">
        <f t="shared" si="2"/>
        <v>-2.2694814923128126</v>
      </c>
    </row>
    <row r="89" spans="16:22" x14ac:dyDescent="0.5">
      <c r="P89" s="6">
        <v>3.1192660550458715</v>
      </c>
      <c r="Q89" s="6">
        <v>5.1315494407980993E-7</v>
      </c>
      <c r="R89" s="7">
        <v>3.5358745683498491E-2</v>
      </c>
      <c r="S89" s="6">
        <v>5.4407418138464701E-3</v>
      </c>
      <c r="T89" s="6">
        <v>2.4567813282538254E-2</v>
      </c>
      <c r="U89" s="6">
        <v>1.7462671800657695E-2</v>
      </c>
      <c r="V89" s="6">
        <f t="shared" si="2"/>
        <v>-2.264341882710569</v>
      </c>
    </row>
    <row r="90" spans="16:22" x14ac:dyDescent="0.5">
      <c r="P90" s="6">
        <v>3.1559633027522938</v>
      </c>
      <c r="Q90" s="6">
        <v>5.1883782947396006E-7</v>
      </c>
      <c r="R90" s="7">
        <v>3.5294730926833759E-2</v>
      </c>
      <c r="S90" s="6">
        <v>5.5047501690355279E-3</v>
      </c>
      <c r="T90" s="6">
        <v>2.4589301373002703E-2</v>
      </c>
      <c r="U90" s="6">
        <v>1.7441183710193247E-2</v>
      </c>
      <c r="V90" s="6">
        <f t="shared" si="2"/>
        <v>-2.259262386532622</v>
      </c>
    </row>
    <row r="91" spans="16:22" x14ac:dyDescent="0.5">
      <c r="P91" s="6">
        <v>3.192660550458716</v>
      </c>
      <c r="Q91" s="6">
        <v>5.2451280704661963E-7</v>
      </c>
      <c r="R91" s="7">
        <v>3.5230716170169041E-2</v>
      </c>
      <c r="S91" s="6">
        <v>5.5687585242245857E-3</v>
      </c>
      <c r="T91" s="6">
        <v>2.4610791345556268E-2</v>
      </c>
      <c r="U91" s="6">
        <v>1.7419693737639682E-2</v>
      </c>
      <c r="V91" s="6">
        <f t="shared" si="2"/>
        <v>-2.2542416138341581</v>
      </c>
    </row>
    <row r="92" spans="16:22" x14ac:dyDescent="0.5">
      <c r="P92" s="6">
        <v>3.2293577981651378</v>
      </c>
      <c r="Q92" s="6">
        <v>5.3017988786753984E-7</v>
      </c>
      <c r="R92" s="7">
        <v>3.5166701413504316E-2</v>
      </c>
      <c r="S92" s="6">
        <v>5.6327668794136426E-3</v>
      </c>
      <c r="T92" s="6">
        <v>2.4632283146920175E-2</v>
      </c>
      <c r="U92" s="6">
        <v>1.7398201936275774E-2</v>
      </c>
      <c r="V92" s="6">
        <f t="shared" si="2"/>
        <v>-2.2492782223274563</v>
      </c>
    </row>
    <row r="93" spans="16:22" x14ac:dyDescent="0.5">
      <c r="P93" s="6">
        <v>3.2660550458715596</v>
      </c>
      <c r="Q93" s="6">
        <v>5.3583908298931269E-7</v>
      </c>
      <c r="R93" s="7">
        <v>3.5102686656839591E-2</v>
      </c>
      <c r="S93" s="6">
        <v>5.6967752346026995E-3</v>
      </c>
      <c r="T93" s="6">
        <v>2.4653776723702163E-2</v>
      </c>
      <c r="U93" s="6">
        <v>1.7376708359493787E-2</v>
      </c>
      <c r="V93" s="6">
        <f t="shared" si="2"/>
        <v>-2.24437091522779</v>
      </c>
    </row>
    <row r="94" spans="16:22" x14ac:dyDescent="0.5">
      <c r="P94" s="6">
        <v>3.3027522935779818</v>
      </c>
      <c r="Q94" s="6">
        <v>5.4149040344737087E-7</v>
      </c>
      <c r="R94" s="7">
        <v>3.5038671900174866E-2</v>
      </c>
      <c r="S94" s="6">
        <v>5.7607835897917573E-3</v>
      </c>
      <c r="T94" s="6">
        <v>2.4675272022396503E-2</v>
      </c>
      <c r="U94" s="6">
        <v>1.7355213060799447E-2</v>
      </c>
      <c r="V94" s="6">
        <f t="shared" si="2"/>
        <v>-2.2395184392196779</v>
      </c>
    </row>
    <row r="95" spans="16:22" x14ac:dyDescent="0.5">
      <c r="P95" s="6">
        <v>3.3394495412844041</v>
      </c>
      <c r="Q95" s="6">
        <v>5.47133860259988E-7</v>
      </c>
      <c r="R95" s="7">
        <v>3.4974657143510141E-2</v>
      </c>
      <c r="S95" s="6">
        <v>5.8247919449808151E-3</v>
      </c>
      <c r="T95" s="6">
        <v>2.4696768989383971E-2</v>
      </c>
      <c r="U95" s="6">
        <v>1.7333716093811978E-2</v>
      </c>
      <c r="V95" s="6">
        <f t="shared" si="2"/>
        <v>-2.2347195825355008</v>
      </c>
    </row>
    <row r="96" spans="16:22" x14ac:dyDescent="0.5">
      <c r="P96" s="6">
        <v>3.3761467889908259</v>
      </c>
      <c r="Q96" s="6">
        <v>5.5276946442827797E-7</v>
      </c>
      <c r="R96" s="7">
        <v>3.4910642386845422E-2</v>
      </c>
      <c r="S96" s="6">
        <v>5.8888003001698721E-3</v>
      </c>
      <c r="T96" s="6">
        <v>2.4718267570931877E-2</v>
      </c>
      <c r="U96" s="6">
        <v>1.7312217512264073E-2</v>
      </c>
      <c r="V96" s="6">
        <f t="shared" si="2"/>
        <v>-2.2299731731391197</v>
      </c>
    </row>
    <row r="97" spans="16:22" x14ac:dyDescent="0.5">
      <c r="P97" s="6">
        <v>3.4128440366972477</v>
      </c>
      <c r="Q97" s="6">
        <v>5.5839722693619589E-7</v>
      </c>
      <c r="R97" s="7">
        <v>3.4846627630180697E-2</v>
      </c>
      <c r="S97" s="6">
        <v>5.952808655358929E-3</v>
      </c>
      <c r="T97" s="6">
        <v>2.4739767713194034E-2</v>
      </c>
      <c r="U97" s="6">
        <v>1.7290717370001915E-2</v>
      </c>
      <c r="V97" s="6">
        <f t="shared" si="2"/>
        <v>-2.2252780770076805</v>
      </c>
    </row>
    <row r="98" spans="16:22" x14ac:dyDescent="0.5">
      <c r="P98" s="6">
        <v>3.4495412844036699</v>
      </c>
      <c r="Q98" s="6">
        <v>5.6401715875053748E-7</v>
      </c>
      <c r="R98" s="7">
        <v>3.4782612873515972E-2</v>
      </c>
      <c r="S98" s="6">
        <v>6.0168170105479868E-3</v>
      </c>
      <c r="T98" s="6">
        <v>2.4761269362210788E-2</v>
      </c>
      <c r="U98" s="6">
        <v>1.7269215720985161E-2</v>
      </c>
      <c r="V98" s="6">
        <f t="shared" si="2"/>
        <v>-2.220633196505307</v>
      </c>
    </row>
    <row r="99" spans="16:22" x14ac:dyDescent="0.5">
      <c r="P99" s="6">
        <v>3.4862385321100922</v>
      </c>
      <c r="Q99" s="6">
        <v>5.6962927082093893E-7</v>
      </c>
      <c r="R99" s="7">
        <v>3.4718598116851247E-2</v>
      </c>
      <c r="S99" s="6">
        <v>6.0808253657370446E-3</v>
      </c>
      <c r="T99" s="6">
        <v>2.4782772463908993E-2</v>
      </c>
      <c r="U99" s="6">
        <v>1.7247712619286957E-2</v>
      </c>
      <c r="V99" s="6">
        <f t="shared" si="2"/>
        <v>-2.2160374688428459</v>
      </c>
    </row>
    <row r="100" spans="16:22" x14ac:dyDescent="0.5">
      <c r="P100" s="6">
        <v>3.522935779816514</v>
      </c>
      <c r="Q100" s="6">
        <v>5.7523357407987726E-7</v>
      </c>
      <c r="R100" s="7">
        <v>3.4654583360186522E-2</v>
      </c>
      <c r="S100" s="6">
        <v>6.1448337209261015E-3</v>
      </c>
      <c r="T100" s="6">
        <v>2.4804276964102034E-2</v>
      </c>
      <c r="U100" s="6">
        <v>1.7226208119093915E-2</v>
      </c>
      <c r="V100" s="6">
        <f t="shared" si="2"/>
        <v>-2.211489864618259</v>
      </c>
    </row>
    <row r="101" spans="16:22" x14ac:dyDescent="0.5">
      <c r="P101" s="6">
        <v>3.5596330275229358</v>
      </c>
      <c r="Q101" s="6">
        <v>5.8083007944267039E-7</v>
      </c>
      <c r="R101" s="7">
        <v>3.4590568603521804E-2</v>
      </c>
      <c r="S101" s="6">
        <v>6.2088420761151576E-3</v>
      </c>
      <c r="T101" s="6">
        <v>2.4825782808489807E-2</v>
      </c>
      <c r="U101" s="6">
        <v>1.7204702274706142E-2</v>
      </c>
      <c r="V101" s="6">
        <f t="shared" si="2"/>
        <v>-2.2069893864326424</v>
      </c>
    </row>
    <row r="102" spans="16:22" x14ac:dyDescent="0.5">
      <c r="P102" s="6">
        <v>3.596330275229358</v>
      </c>
      <c r="Q102" s="6">
        <v>5.8641879780747705E-7</v>
      </c>
      <c r="R102" s="7">
        <v>3.4526553846857079E-2</v>
      </c>
      <c r="S102" s="6">
        <v>6.2728504313042154E-3</v>
      </c>
      <c r="T102" s="6">
        <v>2.484728994265873E-2</v>
      </c>
      <c r="U102" s="6">
        <v>1.7183195140537219E-2</v>
      </c>
      <c r="V102" s="6">
        <f t="shared" si="2"/>
        <v>-2.2025350675772279</v>
      </c>
    </row>
    <row r="103" spans="16:22" x14ac:dyDescent="0.5">
      <c r="P103" s="6">
        <v>3.6330275229357802</v>
      </c>
      <c r="Q103" s="6">
        <v>5.9199974005529645E-7</v>
      </c>
      <c r="R103" s="7">
        <v>3.4462539090192354E-2</v>
      </c>
      <c r="S103" s="6">
        <v>6.3368587864932732E-3</v>
      </c>
      <c r="T103" s="6">
        <v>2.4868798312081736E-2</v>
      </c>
      <c r="U103" s="6">
        <v>1.7161686771114213E-2</v>
      </c>
      <c r="V103" s="6">
        <f t="shared" si="2"/>
        <v>-2.1981259707870326</v>
      </c>
    </row>
    <row r="104" spans="16:22" x14ac:dyDescent="0.5">
      <c r="P104" s="6">
        <v>3.669724770642202</v>
      </c>
      <c r="Q104" s="6">
        <v>5.975729170499685E-7</v>
      </c>
      <c r="R104" s="7">
        <v>3.4398524333527629E-2</v>
      </c>
      <c r="S104" s="6">
        <v>6.4008671416823301E-3</v>
      </c>
      <c r="T104" s="6">
        <v>2.4890307862118283E-2</v>
      </c>
      <c r="U104" s="6">
        <v>1.7140177221077666E-2</v>
      </c>
      <c r="V104" s="6">
        <f t="shared" si="2"/>
        <v>-2.1937611870571465</v>
      </c>
    </row>
    <row r="105" spans="16:22" x14ac:dyDescent="0.5">
      <c r="P105" s="6">
        <v>3.7064220183486238</v>
      </c>
      <c r="Q105" s="6">
        <v>6.0313833963817394E-7</v>
      </c>
      <c r="R105" s="7">
        <v>3.4334509576862904E-2</v>
      </c>
      <c r="S105" s="6">
        <v>6.4648754968713879E-3</v>
      </c>
      <c r="T105" s="6">
        <v>2.4911818538014347E-2</v>
      </c>
      <c r="U105" s="6">
        <v>1.7118666545181602E-2</v>
      </c>
      <c r="V105" s="6">
        <f t="shared" si="2"/>
        <v>-2.1894398345179096</v>
      </c>
    </row>
    <row r="106" spans="16:22" x14ac:dyDescent="0.5">
      <c r="P106" s="6">
        <v>3.7431192660550461</v>
      </c>
      <c r="Q106" s="6">
        <v>6.086960186494344E-7</v>
      </c>
      <c r="R106" s="7">
        <v>3.4270494820198186E-2</v>
      </c>
      <c r="S106" s="6">
        <v>6.5288838520604457E-3</v>
      </c>
      <c r="T106" s="6">
        <v>2.4933330284902425E-2</v>
      </c>
      <c r="U106" s="6">
        <v>1.7097154798293525E-2</v>
      </c>
      <c r="V106" s="6">
        <f t="shared" si="2"/>
        <v>-2.1851610573655034</v>
      </c>
    </row>
    <row r="107" spans="16:22" x14ac:dyDescent="0.5">
      <c r="P107" s="6">
        <v>3.7798165137614683</v>
      </c>
      <c r="Q107" s="6">
        <v>6.1424596489611179E-7</v>
      </c>
      <c r="R107" s="7">
        <v>3.4206480063533461E-2</v>
      </c>
      <c r="S107" s="6">
        <v>6.5928922072495027E-3</v>
      </c>
      <c r="T107" s="6">
        <v>2.4954843047801573E-2</v>
      </c>
      <c r="U107" s="6">
        <v>1.7075642035394377E-2</v>
      </c>
      <c r="V107" s="6">
        <f t="shared" si="2"/>
        <v>-2.1809240248447135</v>
      </c>
    </row>
    <row r="108" spans="16:22" x14ac:dyDescent="0.5">
      <c r="P108" s="6">
        <v>3.8165137614678901</v>
      </c>
      <c r="Q108" s="6">
        <v>6.1978818917340947E-7</v>
      </c>
      <c r="R108" s="7">
        <v>3.4142465306868736E-2</v>
      </c>
      <c r="S108" s="6">
        <v>6.6569005624385596E-3</v>
      </c>
      <c r="T108" s="6">
        <v>2.4976356773575549E-2</v>
      </c>
      <c r="U108" s="6">
        <v>1.70541283096204E-2</v>
      </c>
      <c r="V108" s="6">
        <f t="shared" si="2"/>
        <v>-2.1767279302808311</v>
      </c>
    </row>
    <row r="109" spans="16:22" x14ac:dyDescent="0.5">
      <c r="P109" s="6">
        <v>3.8532110091743119</v>
      </c>
      <c r="Q109" s="6">
        <v>6.2532270225937065E-7</v>
      </c>
      <c r="R109" s="7">
        <v>3.4078450550204011E-2</v>
      </c>
      <c r="S109" s="6">
        <v>6.7209089176276165E-3</v>
      </c>
      <c r="T109" s="6">
        <v>2.4997871411201408E-2</v>
      </c>
      <c r="U109" s="6">
        <v>1.7032613671994542E-2</v>
      </c>
      <c r="V109" s="6">
        <f t="shared" si="2"/>
        <v>-2.1725719901578819</v>
      </c>
    </row>
    <row r="110" spans="16:22" x14ac:dyDescent="0.5">
      <c r="P110" s="6">
        <v>3.8899082568807342</v>
      </c>
      <c r="Q110" s="6">
        <v>6.3084951491488018E-7</v>
      </c>
      <c r="R110" s="7">
        <v>3.4014435793539285E-2</v>
      </c>
      <c r="S110" s="6">
        <v>6.7849172728166743E-3</v>
      </c>
      <c r="T110" s="6">
        <v>2.5019386909399966E-2</v>
      </c>
      <c r="U110" s="6">
        <v>1.7011098173795983E-2</v>
      </c>
      <c r="V110" s="6">
        <f t="shared" si="2"/>
        <v>-2.1684554432405378</v>
      </c>
    </row>
    <row r="111" spans="16:22" x14ac:dyDescent="0.5">
      <c r="P111" s="6">
        <v>3.9266055045871564</v>
      </c>
      <c r="Q111" s="6">
        <v>6.3636863788366289E-7</v>
      </c>
      <c r="R111" s="7">
        <v>3.395042103687456E-2</v>
      </c>
      <c r="S111" s="6">
        <v>6.8489256280057321E-3</v>
      </c>
      <c r="T111" s="6">
        <v>2.5040903215485778E-2</v>
      </c>
      <c r="U111" s="6">
        <v>1.6989581867710171E-2</v>
      </c>
      <c r="V111" s="6">
        <f t="shared" si="2"/>
        <v>-2.1643775497372606</v>
      </c>
    </row>
    <row r="112" spans="16:22" x14ac:dyDescent="0.5">
      <c r="P112" s="6">
        <v>3.9633027522935782</v>
      </c>
      <c r="Q112" s="6">
        <v>6.4188008189228473E-7</v>
      </c>
      <c r="R112" s="7">
        <v>3.3886406280209842E-2</v>
      </c>
      <c r="S112" s="6">
        <v>6.9129339831947891E-3</v>
      </c>
      <c r="T112" s="6">
        <v>2.506242027287121E-2</v>
      </c>
      <c r="U112" s="6">
        <v>1.6968064810324739E-2</v>
      </c>
      <c r="V112" s="6">
        <f t="shared" si="2"/>
        <v>-2.1603375905023654</v>
      </c>
    </row>
    <row r="113" spans="16:22" x14ac:dyDescent="0.5">
      <c r="P113" s="6">
        <v>4</v>
      </c>
      <c r="Q113" s="6">
        <v>6.4738385765015214E-7</v>
      </c>
      <c r="R113" s="7">
        <v>3.3822391523545117E-2</v>
      </c>
      <c r="S113" s="6">
        <v>6.9769423383838451E-3</v>
      </c>
      <c r="T113" s="6">
        <v>2.5083938026179173E-2</v>
      </c>
      <c r="U113" s="6">
        <v>1.6946547057016776E-2</v>
      </c>
      <c r="V113" s="6">
        <f t="shared" si="2"/>
        <v>-2.1563348662748614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5020-E62E-4CC3-A178-89EC6029DFE5}">
  <dimension ref="B2:S18"/>
  <sheetViews>
    <sheetView topLeftCell="A9" workbookViewId="0">
      <selection activeCell="G16" sqref="G16"/>
    </sheetView>
  </sheetViews>
  <sheetFormatPr defaultRowHeight="19.8" x14ac:dyDescent="0.5"/>
  <cols>
    <col min="2" max="2" width="26" customWidth="1"/>
    <col min="3" max="3" width="11.75" customWidth="1"/>
    <col min="4" max="4" width="20.875" customWidth="1"/>
  </cols>
  <sheetData>
    <row r="2" spans="2:19" x14ac:dyDescent="0.5">
      <c r="B2" t="s">
        <v>10</v>
      </c>
    </row>
    <row r="3" spans="2:19" x14ac:dyDescent="0.5">
      <c r="B3" t="s">
        <v>11</v>
      </c>
      <c r="C3" t="s">
        <v>12</v>
      </c>
      <c r="D3" t="s">
        <v>13</v>
      </c>
      <c r="E3" t="s">
        <v>15</v>
      </c>
    </row>
    <row r="4" spans="2:19" x14ac:dyDescent="0.5">
      <c r="B4">
        <v>0.02</v>
      </c>
      <c r="C4">
        <v>0.04</v>
      </c>
      <c r="D4">
        <v>0.61</v>
      </c>
      <c r="E4">
        <f t="shared" ref="E4:E9" si="0">B4/D4</f>
        <v>3.2786885245901641E-2</v>
      </c>
      <c r="R4" s="1" t="s">
        <v>16</v>
      </c>
      <c r="S4" s="1">
        <f>1/0.6537</f>
        <v>1.529753709652746</v>
      </c>
    </row>
    <row r="5" spans="2:19" x14ac:dyDescent="0.5">
      <c r="B5">
        <v>0.04</v>
      </c>
      <c r="C5">
        <v>0.04</v>
      </c>
      <c r="D5">
        <v>1.03</v>
      </c>
      <c r="E5">
        <f t="shared" si="0"/>
        <v>3.8834951456310676E-2</v>
      </c>
      <c r="R5" s="1" t="s">
        <v>17</v>
      </c>
      <c r="S5" s="1">
        <f>S4*0.0152</f>
        <v>2.325225638672174E-2</v>
      </c>
    </row>
    <row r="6" spans="2:19" x14ac:dyDescent="0.5">
      <c r="B6">
        <v>0.06</v>
      </c>
      <c r="C6">
        <v>0.04</v>
      </c>
      <c r="D6">
        <v>1.1499999999999999</v>
      </c>
      <c r="E6">
        <f t="shared" si="0"/>
        <v>5.2173913043478265E-2</v>
      </c>
      <c r="R6" s="1" t="s">
        <v>18</v>
      </c>
      <c r="S6" s="1">
        <f>S4/C4</f>
        <v>38.243842741318652</v>
      </c>
    </row>
    <row r="7" spans="2:19" x14ac:dyDescent="0.5">
      <c r="B7">
        <v>0.08</v>
      </c>
      <c r="C7">
        <v>0.04</v>
      </c>
      <c r="D7">
        <v>1.25</v>
      </c>
      <c r="E7">
        <f t="shared" si="0"/>
        <v>6.4000000000000001E-2</v>
      </c>
    </row>
    <row r="8" spans="2:19" x14ac:dyDescent="0.5">
      <c r="B8">
        <v>0.12</v>
      </c>
      <c r="C8">
        <v>0.04</v>
      </c>
      <c r="D8">
        <v>1.23</v>
      </c>
      <c r="E8">
        <f t="shared" si="0"/>
        <v>9.7560975609756101E-2</v>
      </c>
    </row>
    <row r="9" spans="2:19" x14ac:dyDescent="0.5">
      <c r="B9">
        <v>0.16</v>
      </c>
      <c r="C9">
        <v>0.04</v>
      </c>
      <c r="D9">
        <v>1.34</v>
      </c>
      <c r="E9">
        <f t="shared" si="0"/>
        <v>0.11940298507462686</v>
      </c>
    </row>
    <row r="11" spans="2:19" x14ac:dyDescent="0.5">
      <c r="B11" t="s">
        <v>14</v>
      </c>
    </row>
    <row r="12" spans="2:19" x14ac:dyDescent="0.5">
      <c r="B12" t="s">
        <v>11</v>
      </c>
      <c r="C12" t="s">
        <v>12</v>
      </c>
      <c r="D12" t="s">
        <v>13</v>
      </c>
      <c r="E12" t="s">
        <v>15</v>
      </c>
    </row>
    <row r="13" spans="2:19" x14ac:dyDescent="0.5">
      <c r="B13">
        <v>0.02</v>
      </c>
      <c r="C13">
        <v>0.08</v>
      </c>
      <c r="D13">
        <v>0.67</v>
      </c>
      <c r="E13">
        <f t="shared" ref="E13:E18" si="1">B13/D13</f>
        <v>2.9850746268656716E-2</v>
      </c>
    </row>
    <row r="14" spans="2:19" x14ac:dyDescent="0.5">
      <c r="B14">
        <v>0.04</v>
      </c>
      <c r="C14">
        <v>0.08</v>
      </c>
      <c r="D14">
        <v>1.31</v>
      </c>
      <c r="E14">
        <f t="shared" si="1"/>
        <v>3.0534351145038167E-2</v>
      </c>
      <c r="R14" s="1" t="s">
        <v>16</v>
      </c>
      <c r="S14" s="1">
        <f>1/0.2064</f>
        <v>4.8449612403100772</v>
      </c>
    </row>
    <row r="15" spans="2:19" x14ac:dyDescent="0.5">
      <c r="B15">
        <v>0.06</v>
      </c>
      <c r="C15">
        <v>0.08</v>
      </c>
      <c r="D15">
        <v>1.9</v>
      </c>
      <c r="E15">
        <f t="shared" si="1"/>
        <v>3.1578947368421054E-2</v>
      </c>
      <c r="R15" s="1" t="s">
        <v>17</v>
      </c>
      <c r="S15" s="1">
        <f>S14*0.0222</f>
        <v>0.10755813953488372</v>
      </c>
    </row>
    <row r="16" spans="2:19" x14ac:dyDescent="0.5">
      <c r="B16">
        <v>0.08</v>
      </c>
      <c r="C16">
        <v>0.08</v>
      </c>
      <c r="D16">
        <v>2.25</v>
      </c>
      <c r="E16">
        <f t="shared" si="1"/>
        <v>3.5555555555555556E-2</v>
      </c>
      <c r="R16" s="1" t="s">
        <v>18</v>
      </c>
      <c r="S16" s="1">
        <f>S14/C13</f>
        <v>60.562015503875962</v>
      </c>
    </row>
    <row r="17" spans="2:5" x14ac:dyDescent="0.5">
      <c r="B17">
        <v>0.12</v>
      </c>
      <c r="C17">
        <v>0.08</v>
      </c>
      <c r="D17">
        <v>2.4900000000000002</v>
      </c>
      <c r="E17">
        <f t="shared" si="1"/>
        <v>4.8192771084337345E-2</v>
      </c>
    </row>
    <row r="18" spans="2:5" x14ac:dyDescent="0.5">
      <c r="B18">
        <v>0.16</v>
      </c>
      <c r="C18">
        <v>0.08</v>
      </c>
      <c r="D18">
        <v>2.83</v>
      </c>
      <c r="E18">
        <f t="shared" si="1"/>
        <v>5.6537102473498232E-2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C667-EE75-4061-A47D-AAA8AEC6EFB6}">
  <dimension ref="C2:T20"/>
  <sheetViews>
    <sheetView topLeftCell="A11" workbookViewId="0">
      <selection activeCell="M13" sqref="M13"/>
    </sheetView>
  </sheetViews>
  <sheetFormatPr defaultRowHeight="19.8" x14ac:dyDescent="0.5"/>
  <cols>
    <col min="11" max="11" width="10" customWidth="1"/>
  </cols>
  <sheetData>
    <row r="2" spans="3:20" x14ac:dyDescent="0.5">
      <c r="J2" t="s">
        <v>19</v>
      </c>
      <c r="K2" t="s">
        <v>20</v>
      </c>
    </row>
    <row r="3" spans="3:20" x14ac:dyDescent="0.5">
      <c r="J3">
        <v>22</v>
      </c>
      <c r="K3">
        <v>3.3</v>
      </c>
    </row>
    <row r="4" spans="3:20" x14ac:dyDescent="0.5">
      <c r="J4">
        <v>27</v>
      </c>
      <c r="K4">
        <v>7.7</v>
      </c>
    </row>
    <row r="5" spans="3:20" x14ac:dyDescent="0.5">
      <c r="J5">
        <v>32</v>
      </c>
      <c r="K5">
        <v>16.5</v>
      </c>
    </row>
    <row r="6" spans="3:20" x14ac:dyDescent="0.5">
      <c r="J6">
        <v>37</v>
      </c>
      <c r="K6">
        <v>28.3</v>
      </c>
      <c r="S6" t="s">
        <v>73</v>
      </c>
      <c r="T6" t="s">
        <v>74</v>
      </c>
    </row>
    <row r="7" spans="3:20" x14ac:dyDescent="0.5">
      <c r="J7">
        <v>42</v>
      </c>
      <c r="K7">
        <v>55.2</v>
      </c>
      <c r="S7">
        <v>6.1</v>
      </c>
      <c r="T7">
        <v>5.33</v>
      </c>
    </row>
    <row r="8" spans="3:20" x14ac:dyDescent="0.5">
      <c r="S8">
        <v>7</v>
      </c>
      <c r="T8">
        <v>25.42</v>
      </c>
    </row>
    <row r="9" spans="3:20" x14ac:dyDescent="0.5">
      <c r="S9">
        <v>7.8</v>
      </c>
      <c r="T9">
        <v>38.229999999999997</v>
      </c>
    </row>
    <row r="10" spans="3:20" x14ac:dyDescent="0.5">
      <c r="S10">
        <v>8</v>
      </c>
      <c r="T10">
        <v>41.33</v>
      </c>
    </row>
    <row r="11" spans="3:20" x14ac:dyDescent="0.5">
      <c r="S11">
        <v>8.1999999999999993</v>
      </c>
      <c r="T11">
        <v>38.61</v>
      </c>
    </row>
    <row r="12" spans="3:20" x14ac:dyDescent="0.5">
      <c r="S12">
        <v>8.9</v>
      </c>
      <c r="T12">
        <v>34.44</v>
      </c>
    </row>
    <row r="14" spans="3:20" x14ac:dyDescent="0.5">
      <c r="D14" t="s">
        <v>75</v>
      </c>
      <c r="F14" t="s">
        <v>76</v>
      </c>
    </row>
    <row r="15" spans="3:20" x14ac:dyDescent="0.5">
      <c r="D15" t="s">
        <v>77</v>
      </c>
      <c r="E15" t="s">
        <v>78</v>
      </c>
    </row>
    <row r="16" spans="3:20" x14ac:dyDescent="0.5">
      <c r="C16">
        <v>0.2</v>
      </c>
      <c r="D16">
        <v>3.3</v>
      </c>
      <c r="E16">
        <v>5.8</v>
      </c>
      <c r="F16">
        <v>0.1</v>
      </c>
    </row>
    <row r="17" spans="3:6" x14ac:dyDescent="0.5">
      <c r="C17">
        <v>0.45</v>
      </c>
      <c r="D17">
        <v>4.2</v>
      </c>
      <c r="E17">
        <v>7</v>
      </c>
      <c r="F17">
        <v>0.13</v>
      </c>
    </row>
    <row r="18" spans="3:6" x14ac:dyDescent="0.5">
      <c r="C18">
        <v>0.7</v>
      </c>
      <c r="D18">
        <v>5.9</v>
      </c>
      <c r="E18">
        <v>7.2</v>
      </c>
      <c r="F18">
        <v>0.15</v>
      </c>
    </row>
    <row r="19" spans="3:6" x14ac:dyDescent="0.5">
      <c r="C19">
        <v>1.6</v>
      </c>
      <c r="D19">
        <v>5.0999999999999996</v>
      </c>
      <c r="E19">
        <v>6.85</v>
      </c>
      <c r="F19">
        <v>0.3</v>
      </c>
    </row>
    <row r="20" spans="3:6" x14ac:dyDescent="0.5">
      <c r="E20">
        <v>6</v>
      </c>
      <c r="F20">
        <v>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DF62-3746-4F2F-8C27-B2D56C6FA4D2}">
  <dimension ref="D1:T14"/>
  <sheetViews>
    <sheetView workbookViewId="0">
      <selection activeCell="D1" sqref="D1:T14"/>
    </sheetView>
  </sheetViews>
  <sheetFormatPr defaultRowHeight="19.8" x14ac:dyDescent="0.5"/>
  <cols>
    <col min="1" max="1" width="18.625" customWidth="1"/>
    <col min="5" max="5" width="10.875" bestFit="1" customWidth="1"/>
    <col min="9" max="9" width="12.125" bestFit="1" customWidth="1"/>
    <col min="16" max="16" width="15.875" customWidth="1"/>
    <col min="19" max="19" width="9.875" bestFit="1" customWidth="1"/>
    <col min="20" max="20" width="12.125" bestFit="1" customWidth="1"/>
  </cols>
  <sheetData>
    <row r="1" spans="4:20" x14ac:dyDescent="0.5">
      <c r="D1" s="8" t="s">
        <v>42</v>
      </c>
      <c r="E1" s="1"/>
    </row>
    <row r="2" spans="4:20" x14ac:dyDescent="0.5">
      <c r="D2" s="1" t="s">
        <v>70</v>
      </c>
      <c r="E2" s="1" t="s">
        <v>62</v>
      </c>
      <c r="F2" s="1"/>
      <c r="O2" s="1" t="s">
        <v>71</v>
      </c>
      <c r="P2" s="1" t="s">
        <v>62</v>
      </c>
      <c r="Q2" s="1"/>
      <c r="R2" s="5"/>
      <c r="S2" s="5" t="s">
        <v>72</v>
      </c>
      <c r="T2" s="5" t="s">
        <v>66</v>
      </c>
    </row>
    <row r="3" spans="4:20" x14ac:dyDescent="0.5">
      <c r="D3" s="1" t="s">
        <v>43</v>
      </c>
      <c r="E3" s="1">
        <v>7.4999999999999997E-3</v>
      </c>
      <c r="F3" s="1"/>
      <c r="O3" s="1" t="s">
        <v>8</v>
      </c>
      <c r="P3" s="1">
        <f>1.6*10^-5</f>
        <v>1.6000000000000003E-5</v>
      </c>
      <c r="Q3" s="1"/>
      <c r="R3" s="5" t="s">
        <v>52</v>
      </c>
      <c r="S3" s="5">
        <f>0.0682*10^-3</f>
        <v>6.8200000000000004E-5</v>
      </c>
      <c r="T3" s="5">
        <f>4*S3/P4</f>
        <v>7.1413612565445039E-2</v>
      </c>
    </row>
    <row r="4" spans="4:20" x14ac:dyDescent="0.5">
      <c r="D4" s="1" t="s">
        <v>44</v>
      </c>
      <c r="E4" s="1">
        <v>7.4999999999999997E-3</v>
      </c>
      <c r="F4" s="1"/>
      <c r="O4" s="1" t="s">
        <v>43</v>
      </c>
      <c r="P4" s="1">
        <f>E3-(P3*230)</f>
        <v>3.8199999999999992E-3</v>
      </c>
      <c r="Q4" s="1"/>
      <c r="R4" s="5" t="s">
        <v>53</v>
      </c>
      <c r="S4" s="5">
        <f>0.85*10^-3</f>
        <v>8.4999999999999995E-4</v>
      </c>
      <c r="T4" s="5">
        <f>S4/P8</f>
        <v>21250</v>
      </c>
    </row>
    <row r="5" spans="4:20" x14ac:dyDescent="0.5">
      <c r="D5" s="1" t="s">
        <v>45</v>
      </c>
      <c r="E5" s="1">
        <v>7.4999999999999997E-3</v>
      </c>
      <c r="F5" s="1"/>
      <c r="O5" s="1" t="s">
        <v>44</v>
      </c>
      <c r="P5" s="1">
        <f>P4</f>
        <v>3.8199999999999992E-3</v>
      </c>
      <c r="Q5" s="1"/>
      <c r="R5" s="5" t="s">
        <v>54</v>
      </c>
      <c r="S5" s="5">
        <f>0.234*10^-3</f>
        <v>2.3400000000000002E-4</v>
      </c>
      <c r="T5" s="5">
        <f>1+(S5/P5)</f>
        <v>1.0612565445026179</v>
      </c>
    </row>
    <row r="6" spans="4:20" x14ac:dyDescent="0.5">
      <c r="D6" s="1" t="s">
        <v>46</v>
      </c>
      <c r="E6" s="1">
        <v>7.4999999999999997E-3</v>
      </c>
      <c r="F6" s="1"/>
      <c r="O6" s="1" t="s">
        <v>45</v>
      </c>
      <c r="P6" s="1">
        <f t="shared" ref="P6:P7" si="0">P5</f>
        <v>3.8199999999999992E-3</v>
      </c>
      <c r="Q6" s="1"/>
      <c r="R6" s="5" t="s">
        <v>55</v>
      </c>
      <c r="S6" s="5">
        <f>0.0003</f>
        <v>2.9999999999999997E-4</v>
      </c>
      <c r="T6" s="5">
        <f>P11/(P11+S6)</f>
        <v>0.96808510638297873</v>
      </c>
    </row>
    <row r="7" spans="4:20" x14ac:dyDescent="0.5">
      <c r="D7" s="1" t="s">
        <v>47</v>
      </c>
      <c r="E7" s="1">
        <f>40*10^-9</f>
        <v>4.0000000000000001E-8</v>
      </c>
      <c r="F7" s="1"/>
      <c r="O7" s="1" t="s">
        <v>46</v>
      </c>
      <c r="P7" s="1">
        <f t="shared" si="0"/>
        <v>3.8199999999999992E-3</v>
      </c>
      <c r="Q7" s="1"/>
      <c r="R7" s="5" t="s">
        <v>56</v>
      </c>
      <c r="S7" s="5">
        <f>0.1245*10^-3</f>
        <v>1.2449999999999999E-4</v>
      </c>
      <c r="T7" s="5">
        <f>P3/(P3+S7)</f>
        <v>0.11387900355871888</v>
      </c>
    </row>
    <row r="8" spans="4:20" x14ac:dyDescent="0.5">
      <c r="D8" s="1" t="s">
        <v>2</v>
      </c>
      <c r="E8" s="1">
        <f>7</f>
        <v>7</v>
      </c>
      <c r="F8" s="1" t="s">
        <v>69</v>
      </c>
      <c r="O8" s="1" t="s">
        <v>47</v>
      </c>
      <c r="P8" s="1">
        <f>E7</f>
        <v>4.0000000000000001E-8</v>
      </c>
      <c r="Q8" s="1"/>
    </row>
    <row r="9" spans="4:20" x14ac:dyDescent="0.5">
      <c r="D9" s="1" t="s">
        <v>49</v>
      </c>
      <c r="E9" s="1">
        <v>10</v>
      </c>
      <c r="F9" s="1" t="s">
        <v>63</v>
      </c>
      <c r="O9" s="1" t="s">
        <v>2</v>
      </c>
      <c r="P9" s="1">
        <f>E8</f>
        <v>7</v>
      </c>
      <c r="Q9" s="1" t="s">
        <v>69</v>
      </c>
    </row>
    <row r="10" spans="4:20" x14ac:dyDescent="0.5">
      <c r="D10" s="1" t="s">
        <v>57</v>
      </c>
      <c r="E10" s="1">
        <f>0.0091</f>
        <v>9.1000000000000004E-3</v>
      </c>
      <c r="F10" s="1"/>
      <c r="O10" s="1" t="s">
        <v>50</v>
      </c>
      <c r="P10" s="1">
        <v>10</v>
      </c>
      <c r="Q10" s="1" t="s">
        <v>63</v>
      </c>
    </row>
    <row r="11" spans="4:20" x14ac:dyDescent="0.5">
      <c r="O11" s="1" t="s">
        <v>57</v>
      </c>
      <c r="P11" s="1">
        <f>0.0091</f>
        <v>9.1000000000000004E-3</v>
      </c>
      <c r="Q11" s="1"/>
    </row>
    <row r="12" spans="4:20" x14ac:dyDescent="0.5">
      <c r="H12" s="3" t="s">
        <v>48</v>
      </c>
      <c r="I12" s="3">
        <f>E8</f>
        <v>7</v>
      </c>
      <c r="J12" s="3" t="s">
        <v>61</v>
      </c>
      <c r="L12" s="4" t="s">
        <v>58</v>
      </c>
      <c r="M12" s="4">
        <f>(E3-P4)*P10/I13</f>
        <v>1075.455710279731</v>
      </c>
      <c r="N12" s="4" t="s">
        <v>64</v>
      </c>
    </row>
    <row r="13" spans="4:20" x14ac:dyDescent="0.5">
      <c r="H13" s="3" t="s">
        <v>51</v>
      </c>
      <c r="I13" s="3">
        <f>I12*T6*T7/(1+T3+(T4*T5))</f>
        <v>3.42180525411206E-5</v>
      </c>
      <c r="J13" s="3" t="s">
        <v>61</v>
      </c>
      <c r="L13" s="4" t="s">
        <v>59</v>
      </c>
      <c r="M13" s="4">
        <f>M12/P10</f>
        <v>107.5455710279731</v>
      </c>
      <c r="N13" s="4" t="s">
        <v>60</v>
      </c>
      <c r="P13" s="2" t="s">
        <v>68</v>
      </c>
      <c r="Q13" s="2">
        <f>M14/(4*(E3-P4)*650*E9)</f>
        <v>0.52204013377926428</v>
      </c>
    </row>
    <row r="14" spans="4:20" x14ac:dyDescent="0.5">
      <c r="L14" s="4" t="s">
        <v>8</v>
      </c>
      <c r="M14" s="4">
        <f>P3*(313480-1300)*P10</f>
        <v>49.948800000000013</v>
      </c>
      <c r="N14" s="4" t="s">
        <v>65</v>
      </c>
      <c r="P14" s="2" t="s">
        <v>67</v>
      </c>
      <c r="Q14" s="2">
        <f>(E3-P4)/E3</f>
        <v>0.49066666666666675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ODE</vt:lpstr>
      <vt:lpstr>MM models</vt:lpstr>
      <vt:lpstr>Effect of Temp, pH and Mg2+ con</vt:lpstr>
      <vt:lpstr>CSTR</vt:lpstr>
      <vt:lpstr>end</vt:lpstr>
      <vt:lpstr>endmain</vt:lpstr>
      <vt:lpstr>firstk</vt:lpstr>
      <vt:lpstr>HEPES</vt:lpstr>
      <vt:lpstr>hntp</vt:lpstr>
      <vt:lpstr>hplus</vt:lpstr>
      <vt:lpstr>hstart</vt:lpstr>
      <vt:lpstr>htstart</vt:lpstr>
      <vt:lpstr>hydroxyl</vt:lpstr>
      <vt:lpstr>kac</vt:lpstr>
      <vt:lpstr>kapp</vt:lpstr>
      <vt:lpstr>keq</vt:lpstr>
      <vt:lpstr>mg</vt:lpstr>
      <vt:lpstr>mg2ntp</vt:lpstr>
      <vt:lpstr>mghntp</vt:lpstr>
      <vt:lpstr>mgleft</vt:lpstr>
      <vt:lpstr>mgntp</vt:lpstr>
      <vt:lpstr>mgntpstart</vt:lpstr>
      <vt:lpstr>mgstart</vt:lpstr>
      <vt:lpstr>nall</vt:lpstr>
      <vt:lpstr>notend</vt:lpstr>
      <vt:lpstr>ntpleft</vt:lpstr>
      <vt:lpstr>ntpstart</vt:lpstr>
      <vt:lpstr>ntptotal</vt:lpstr>
      <vt:lpstr>polymerase</vt:lpstr>
      <vt:lpstr>rna</vt:lpstr>
      <vt:lpstr>rnastart</vt:lpstr>
      <vt:lpstr>secondk</vt:lpstr>
      <vt:lpstr>start</vt:lpstr>
      <vt:lpstr>tend</vt:lpstr>
      <vt:lpstr>tmax</vt:lpstr>
      <vt:lpstr>tstart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Veliyur</dc:creator>
  <cp:lastModifiedBy>Anirudh Veliyur</cp:lastModifiedBy>
  <dcterms:created xsi:type="dcterms:W3CDTF">2022-10-06T12:20:07Z</dcterms:created>
  <dcterms:modified xsi:type="dcterms:W3CDTF">2022-10-31T06:39:23Z</dcterms:modified>
</cp:coreProperties>
</file>