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venkataramanan/Documents/Goldman Sachs/"/>
    </mc:Choice>
  </mc:AlternateContent>
  <xr:revisionPtr revIDLastSave="0" documentId="13_ncr:1_{0E46A08E-887D-504A-81F0-57326F4A2181}" xr6:coauthVersionLast="47" xr6:coauthVersionMax="47" xr10:uidLastSave="{00000000-0000-0000-0000-000000000000}"/>
  <bookViews>
    <workbookView xWindow="0" yWindow="500" windowWidth="28800" windowHeight="16360"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iterateDelta="9.999999999999445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7" i="3" l="1"/>
  <c r="G37" i="3"/>
  <c r="H37" i="3"/>
  <c r="I37" i="3"/>
  <c r="E37" i="3"/>
  <c r="F36" i="3"/>
  <c r="G36" i="3"/>
  <c r="H36" i="3"/>
  <c r="I36" i="3"/>
  <c r="E36" i="3"/>
  <c r="F34" i="3"/>
  <c r="G34" i="3"/>
  <c r="H34" i="3"/>
  <c r="I34" i="3"/>
  <c r="E34" i="3"/>
  <c r="F33" i="3"/>
  <c r="G33" i="3"/>
  <c r="H33" i="3"/>
  <c r="I33" i="3"/>
  <c r="E33" i="3"/>
  <c r="F32" i="3"/>
  <c r="G32" i="3"/>
  <c r="H32" i="3"/>
  <c r="I32" i="3"/>
  <c r="E32" i="3"/>
  <c r="F26" i="3"/>
  <c r="G26" i="3"/>
  <c r="H26" i="3"/>
  <c r="I26" i="3"/>
  <c r="E26" i="3"/>
  <c r="F29" i="3"/>
  <c r="G29" i="3"/>
  <c r="H29" i="3"/>
  <c r="I29" i="3"/>
  <c r="E29" i="3"/>
  <c r="F25" i="3"/>
  <c r="G25" i="3"/>
  <c r="H25" i="3"/>
  <c r="I25" i="3"/>
  <c r="E25" i="3"/>
  <c r="F22" i="3"/>
  <c r="G22" i="3"/>
  <c r="H22" i="3"/>
  <c r="I22" i="3"/>
  <c r="E22" i="3"/>
  <c r="F14" i="3"/>
  <c r="G14" i="3"/>
  <c r="H14" i="3"/>
  <c r="I14" i="3"/>
  <c r="E14" i="3"/>
  <c r="F13" i="3"/>
  <c r="G13" i="3"/>
  <c r="H13" i="3"/>
  <c r="I13" i="3"/>
  <c r="E13" i="3"/>
  <c r="I12" i="3"/>
  <c r="F12" i="3"/>
  <c r="G12" i="3"/>
  <c r="H12" i="3"/>
  <c r="E12" i="3"/>
  <c r="F11" i="3"/>
  <c r="G11" i="3"/>
  <c r="H11" i="3"/>
  <c r="I11" i="3"/>
  <c r="E11" i="3"/>
  <c r="F24" i="3" l="1"/>
  <c r="G24" i="3"/>
  <c r="H24" i="3"/>
  <c r="I24" i="3"/>
  <c r="E24" i="3"/>
  <c r="F20" i="3"/>
  <c r="G20" i="3" s="1"/>
  <c r="H20" i="3" s="1"/>
  <c r="I20" i="3" s="1"/>
  <c r="F19" i="3"/>
  <c r="G19" i="3" s="1"/>
  <c r="H19" i="3" s="1"/>
  <c r="I19" i="3" s="1"/>
  <c r="G18" i="3"/>
  <c r="H18" i="3" s="1"/>
  <c r="I18" i="3" s="1"/>
  <c r="F18" i="3"/>
  <c r="F17" i="3"/>
  <c r="G17" i="3" s="1"/>
  <c r="H17" i="3" s="1"/>
  <c r="I17" i="3" s="1"/>
  <c r="I31" i="1"/>
  <c r="H31" i="1"/>
  <c r="G31" i="1"/>
  <c r="F31" i="1"/>
  <c r="E31" i="1"/>
  <c r="F7" i="3"/>
  <c r="G7" i="3"/>
  <c r="H7" i="3"/>
  <c r="I7" i="3"/>
  <c r="E7" i="3"/>
  <c r="E8" i="3" s="1"/>
  <c r="F6" i="3"/>
  <c r="G6" i="3"/>
  <c r="H6" i="3"/>
  <c r="I6" i="3"/>
  <c r="I8" i="3" s="1"/>
  <c r="E6" i="3"/>
  <c r="F5" i="3"/>
  <c r="F8" i="3" s="1"/>
  <c r="G5" i="3"/>
  <c r="G8" i="3" s="1"/>
  <c r="H5" i="3"/>
  <c r="H8" i="3" s="1"/>
  <c r="I5" i="3"/>
  <c r="E5" i="3"/>
  <c r="G33" i="1"/>
  <c r="H33" i="1"/>
  <c r="I33" i="1" s="1"/>
  <c r="F33" i="1"/>
  <c r="F9" i="3" l="1"/>
  <c r="H9" i="3"/>
  <c r="G9" i="3"/>
  <c r="I9" i="3"/>
  <c r="E3" i="3"/>
  <c r="F3" i="3" s="1"/>
  <c r="G3" i="3" s="1"/>
  <c r="H3" i="3" s="1"/>
  <c r="I3" i="3" s="1"/>
  <c r="F15" i="3" l="1"/>
  <c r="F21" i="3"/>
  <c r="F17" i="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15" i="3" l="1"/>
  <c r="H21" i="3"/>
  <c r="G15" i="3"/>
  <c r="G21" i="3"/>
  <c r="I15" i="3"/>
  <c r="I21" i="3"/>
  <c r="E15" i="3"/>
  <c r="E21" i="3"/>
  <c r="G37" i="1"/>
  <c r="F37" i="1"/>
  <c r="H37" i="1"/>
  <c r="E3" i="1"/>
  <c r="F3" i="1" l="1"/>
  <c r="G3" i="1" l="1"/>
  <c r="H3" i="1" l="1"/>
  <c r="I3" i="1" l="1"/>
</calcChain>
</file>

<file path=xl/sharedStrings.xml><?xml version="1.0" encoding="utf-8"?>
<sst xmlns="http://schemas.openxmlformats.org/spreadsheetml/2006/main" count="139" uniqueCount="74">
  <si>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</si>
  <si>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</si>
  <si>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</si>
  <si>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</si>
  <si>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</si>
  <si>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</si>
  <si>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</si>
  <si>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</si>
  <si>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</si>
  <si>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</si>
  <si>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</si>
  <si>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</si>
  <si>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</si>
  <si>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</si>
  <si>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</si>
  <si>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</si>
  <si>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</si>
  <si>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</si>
  <si>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</si>
  <si>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</si>
  <si>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</si>
  <si>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</si>
  <si>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</si>
  <si>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</si>
  <si>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</si>
  <si>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</si>
  <si>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</si>
  <si>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</si>
  <si>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</si>
  <si>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</si>
  <si>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</si>
  <si>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</si>
  <si>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</si>
  <si>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</si>
  <si>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</si>
  <si>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</si>
  <si>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</si>
  <si>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</si>
  <si>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</si>
  <si>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</si>
  <si>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</si>
  <si>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</si>
  <si>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</si>
  <si>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</si>
  <si>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</si>
  <si>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</si>
  <si>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</si>
  <si>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</si>
  <si>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</si>
  <si>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</si>
  <si>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</si>
  <si>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</si>
  <si>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</si>
  <si>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</si>
  <si>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</si>
  <si>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</si>
  <si>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</si>
  <si>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</si>
  <si>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</si>
  <si>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</si>
  <si>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</si>
  <si>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</si>
  <si>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</si>
  <si>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</si>
  <si>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</si>
  <si>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</si>
  <si>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</si>
  <si>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</si>
  <si>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</si>
  <si>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</si>
  <si>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</si>
  <si>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Icrcream</t>
  </si>
  <si>
    <t>D&amp;A</t>
  </si>
  <si>
    <t>Tax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</si>
</sst>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9">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xf numFmtId="164" fontId="3" fillId="0" borderId="0" xfId="0" applyNumberFormat="1" applyFont="1"/>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36" t="s">
        <v>32</v>
      </c>
      <c r="C4" s="37" t="s">
        <v>47</v>
      </c>
    </row>
    <row r="5" spans="2:3" ht="28" x14ac:dyDescent="0.15">
      <c r="B5" s="36" t="s">
        <v>34</v>
      </c>
      <c r="C5" s="37" t="s">
        <v>46</v>
      </c>
    </row>
    <row r="6" spans="2:3" ht="56" x14ac:dyDescent="0.15">
      <c r="B6" s="36" t="s">
        <v>13</v>
      </c>
      <c r="C6" s="37" t="s">
        <v>68</v>
      </c>
    </row>
    <row r="7" spans="2:3" ht="28" x14ac:dyDescent="0.15">
      <c r="B7" s="36" t="s">
        <v>31</v>
      </c>
      <c r="C7" s="37" t="s">
        <v>48</v>
      </c>
    </row>
    <row r="8" spans="2:3" ht="70" x14ac:dyDescent="0.15">
      <c r="B8" s="36" t="s">
        <v>38</v>
      </c>
      <c r="C8" s="37" t="s">
        <v>40</v>
      </c>
    </row>
    <row r="9" spans="2:3" ht="98" x14ac:dyDescent="0.15">
      <c r="B9" s="36" t="s">
        <v>4</v>
      </c>
      <c r="C9" s="37" t="s">
        <v>50</v>
      </c>
    </row>
    <row r="10" spans="2:3" ht="56" x14ac:dyDescent="0.15">
      <c r="B10" s="36" t="s">
        <v>5</v>
      </c>
      <c r="C10" s="37" t="s">
        <v>49</v>
      </c>
    </row>
    <row r="11" spans="2:3" ht="42" x14ac:dyDescent="0.15">
      <c r="B11" s="36" t="s">
        <v>69</v>
      </c>
      <c r="C11" s="37" t="s">
        <v>41</v>
      </c>
    </row>
    <row r="12" spans="2:3" ht="42" x14ac:dyDescent="0.15">
      <c r="B12" s="36" t="s">
        <v>26</v>
      </c>
      <c r="C12" s="37" t="s">
        <v>42</v>
      </c>
    </row>
    <row r="13" spans="2:3" ht="224" x14ac:dyDescent="0.15">
      <c r="B13" s="36" t="s">
        <v>35</v>
      </c>
      <c r="C13" s="37" t="s">
        <v>45</v>
      </c>
    </row>
    <row r="14" spans="2:3" ht="56" x14ac:dyDescent="0.15">
      <c r="B14" s="36" t="s">
        <v>21</v>
      </c>
      <c r="C14" s="37" t="s">
        <v>70</v>
      </c>
    </row>
    <row r="15" spans="2:3" ht="56" x14ac:dyDescent="0.15">
      <c r="B15" s="36" t="s">
        <v>25</v>
      </c>
      <c r="C15" s="37" t="s">
        <v>43</v>
      </c>
    </row>
    <row r="16" spans="2:3" ht="56" x14ac:dyDescent="0.15">
      <c r="B16" s="36" t="s">
        <v>39</v>
      </c>
      <c r="C16" s="37"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4" activePane="bottomRight" state="frozenSplit"/>
      <selection pane="topRight" activeCell="C1" sqref="C1"/>
      <selection pane="bottomLeft" activeCell="A3" sqref="A3"/>
      <selection pane="bottomRight" activeCell="E43" sqref="E43"/>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38">
        <f>SUM(E27:E30)</f>
        <v>225000</v>
      </c>
      <c r="F31" s="34">
        <f>SUM(F27:F30)</f>
        <v>235050</v>
      </c>
      <c r="G31" s="34">
        <f>SUM(G27:G30)</f>
        <v>245566.5</v>
      </c>
      <c r="H31" s="34">
        <f>SUM(H27:H30)</f>
        <v>256571.745</v>
      </c>
      <c r="I31" s="34">
        <f>SUM(I27:I30)</f>
        <v>268089.05984999996</v>
      </c>
    </row>
    <row r="32" spans="1:9" ht="15" customHeight="1" x14ac:dyDescent="0.15">
      <c r="B32" s="5" t="s">
        <v>33</v>
      </c>
      <c r="D32" s="17"/>
      <c r="E32" s="34"/>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56</v>
      </c>
      <c r="D35" s="18"/>
      <c r="E35" s="18"/>
      <c r="F35" s="18"/>
      <c r="G35" s="18"/>
      <c r="H35" s="18"/>
      <c r="I35" s="18"/>
    </row>
    <row r="36" spans="1:9" ht="15" customHeight="1" x14ac:dyDescent="0.15">
      <c r="D36" s="17"/>
      <c r="E36" s="17"/>
      <c r="F36" s="17"/>
      <c r="G36" s="17"/>
      <c r="H36" s="17"/>
      <c r="I36" s="17"/>
    </row>
    <row r="37" spans="1:9" ht="15" customHeight="1" x14ac:dyDescent="0.1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23">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57</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43"/>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E37" sqref="E37:I37"/>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58</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7</v>
      </c>
      <c r="C5" s="33"/>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32" t="s">
        <v>71</v>
      </c>
      <c r="C6" s="33"/>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32" t="s">
        <v>6</v>
      </c>
      <c r="C7" s="33"/>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59</v>
      </c>
      <c r="C8" s="25" t="s">
        <v>11</v>
      </c>
      <c r="D8" s="26"/>
      <c r="E8" s="31">
        <f>SUM(E5:E7)</f>
        <v>705000</v>
      </c>
      <c r="F8" s="31">
        <f>SUM(F5:F7)</f>
        <v>806520</v>
      </c>
      <c r="G8" s="31">
        <f>SUM(G5:G7)</f>
        <v>914271.07200000016</v>
      </c>
      <c r="H8" s="31">
        <f>SUM(H5:H7)</f>
        <v>1026909.2680704003</v>
      </c>
      <c r="I8" s="31">
        <f>SUM(I5:I7)</f>
        <v>1142744.6335087419</v>
      </c>
    </row>
    <row r="9" spans="2:9" ht="15" customHeight="1" x14ac:dyDescent="0.15">
      <c r="B9" s="27" t="s">
        <v>60</v>
      </c>
      <c r="C9" s="15" t="s">
        <v>1</v>
      </c>
      <c r="E9" s="28"/>
      <c r="F9" s="29">
        <f>F8/E8-1</f>
        <v>0.14399999999999991</v>
      </c>
      <c r="G9" s="29">
        <f t="shared" ref="G9:I9" si="1">G8/F8-1</f>
        <v>0.13360000000000016</v>
      </c>
      <c r="H9" s="29">
        <f t="shared" si="1"/>
        <v>0.1232000000000002</v>
      </c>
      <c r="I9" s="29">
        <f t="shared" si="1"/>
        <v>0.11280000000000023</v>
      </c>
    </row>
    <row r="11" spans="2:9" ht="15" customHeight="1" x14ac:dyDescent="0.15">
      <c r="B11" s="32" t="s">
        <v>7</v>
      </c>
      <c r="C11" s="33"/>
      <c r="E11" s="22">
        <f>-'Forecast Assumptions'!E8*'Forecast Assumptions'!E22</f>
        <v>-150000</v>
      </c>
      <c r="F11" s="22">
        <f>-'Forecast Assumptions'!F8*'Forecast Assumptions'!F22</f>
        <v>-168300.00000000003</v>
      </c>
      <c r="G11" s="22">
        <f>-'Forecast Assumptions'!G8*'Forecast Assumptions'!G22</f>
        <v>-187115.94000000003</v>
      </c>
      <c r="H11" s="22">
        <f>-'Forecast Assumptions'!H8*'Forecast Assumptions'!H22</f>
        <v>-206126.91950400008</v>
      </c>
      <c r="I11" s="22">
        <f>-'Forecast Assumptions'!I8*'Forecast Assumptions'!I22</f>
        <v>-224966.9199466657</v>
      </c>
    </row>
    <row r="12" spans="2:9" ht="15" customHeight="1" x14ac:dyDescent="0.15">
      <c r="B12" s="32" t="s">
        <v>71</v>
      </c>
      <c r="C12" s="33"/>
      <c r="E12" s="22">
        <f>-'Forecast Assumptions'!E12*'Forecast Assumptions'!E23</f>
        <v>-48000</v>
      </c>
      <c r="F12" s="22">
        <f>-'Forecast Assumptions'!F12*'Forecast Assumptions'!F23</f>
        <v>-53856.000000000007</v>
      </c>
      <c r="G12" s="22">
        <f>-'Forecast Assumptions'!G12*'Forecast Assumptions'!G23</f>
        <v>-59877.100800000007</v>
      </c>
      <c r="H12" s="22">
        <f>-'Forecast Assumptions'!H12*'Forecast Assumptions'!H23</f>
        <v>-65960.614241280025</v>
      </c>
      <c r="I12" s="22">
        <f>-'Forecast Assumptions'!I12*'Forecast Assumptions'!I23</f>
        <v>-71989.414382933013</v>
      </c>
    </row>
    <row r="13" spans="2:9" ht="15" customHeight="1" x14ac:dyDescent="0.15">
      <c r="B13" s="32" t="s">
        <v>6</v>
      </c>
      <c r="C13" s="33"/>
      <c r="E13" s="22">
        <f>-'Forecast Assumptions'!E16*'Forecast Assumptions'!E24</f>
        <v>-55000.000000000007</v>
      </c>
      <c r="F13" s="22">
        <f>-'Forecast Assumptions'!F16*'Forecast Assumptions'!F24</f>
        <v>-61710.000000000015</v>
      </c>
      <c r="G13" s="22">
        <f>-'Forecast Assumptions'!G16*'Forecast Assumptions'!G24</f>
        <v>-68609.178000000029</v>
      </c>
      <c r="H13" s="22">
        <f>-'Forecast Assumptions'!H16*'Forecast Assumptions'!H24</f>
        <v>-75579.870484800034</v>
      </c>
      <c r="I13" s="22">
        <f>-'Forecast Assumptions'!I16*'Forecast Assumptions'!I24</f>
        <v>-82487.870647110773</v>
      </c>
    </row>
    <row r="14" spans="2:9" ht="15" customHeight="1" x14ac:dyDescent="0.15">
      <c r="B14" s="24" t="s">
        <v>61</v>
      </c>
      <c r="C14" s="25" t="s">
        <v>11</v>
      </c>
      <c r="D14" s="26"/>
      <c r="E14" s="31">
        <f>SUM(E11:E13,E8)</f>
        <v>452000</v>
      </c>
      <c r="F14" s="31">
        <f t="shared" ref="F14:I14" si="2">SUM(F11:F13,F8)</f>
        <v>522653.99999999994</v>
      </c>
      <c r="G14" s="31">
        <f t="shared" si="2"/>
        <v>598668.85320000001</v>
      </c>
      <c r="H14" s="31">
        <f t="shared" si="2"/>
        <v>679241.86384032015</v>
      </c>
      <c r="I14" s="31">
        <f t="shared" si="2"/>
        <v>763300.42853203241</v>
      </c>
    </row>
    <row r="15" spans="2:9" ht="15" customHeight="1" x14ac:dyDescent="0.15">
      <c r="B15" s="27" t="s">
        <v>62</v>
      </c>
      <c r="C15" s="15" t="s">
        <v>1</v>
      </c>
      <c r="E15" s="29">
        <f>E8/E14-1</f>
        <v>0.55973451327433632</v>
      </c>
      <c r="F15" s="29">
        <f t="shared" ref="F15:I15" si="3">F8/F14-1</f>
        <v>0.54312413183482788</v>
      </c>
      <c r="G15" s="29">
        <f t="shared" si="3"/>
        <v>0.52717327302572303</v>
      </c>
      <c r="H15" s="29">
        <f t="shared" si="3"/>
        <v>0.51184625497672753</v>
      </c>
      <c r="I15" s="29">
        <f t="shared" si="3"/>
        <v>0.49710990691627233</v>
      </c>
    </row>
    <row r="17" spans="2:10" ht="15" customHeight="1" x14ac:dyDescent="0.15">
      <c r="B17" s="4" t="s">
        <v>17</v>
      </c>
      <c r="C17" s="15" t="s">
        <v>11</v>
      </c>
      <c r="E17" s="21">
        <v>150000</v>
      </c>
      <c r="F17" s="21">
        <f>E17*1.05</f>
        <v>157500</v>
      </c>
      <c r="G17" s="21">
        <f t="shared" ref="G17:I17" si="4">F17*1.05</f>
        <v>165375</v>
      </c>
      <c r="H17" s="21">
        <f t="shared" si="4"/>
        <v>173643.75</v>
      </c>
      <c r="I17" s="21">
        <f t="shared" si="4"/>
        <v>182325.9375</v>
      </c>
    </row>
    <row r="18" spans="2:10" ht="15" customHeight="1" x14ac:dyDescent="0.15">
      <c r="B18" s="4" t="s">
        <v>19</v>
      </c>
      <c r="C18" s="15" t="s">
        <v>11</v>
      </c>
      <c r="E18" s="21">
        <v>60000</v>
      </c>
      <c r="F18" s="21">
        <f>E18*1.03</f>
        <v>61800</v>
      </c>
      <c r="G18" s="21">
        <f t="shared" ref="G18:I18" si="5">F18*1.03</f>
        <v>63654</v>
      </c>
      <c r="H18" s="21">
        <f t="shared" si="5"/>
        <v>65563.62</v>
      </c>
      <c r="I18" s="21">
        <f t="shared" si="5"/>
        <v>67530.528599999991</v>
      </c>
    </row>
    <row r="19" spans="2:10" ht="15" customHeight="1" x14ac:dyDescent="0.15">
      <c r="B19" s="4" t="s">
        <v>18</v>
      </c>
      <c r="C19" s="15" t="s">
        <v>11</v>
      </c>
      <c r="E19" s="21">
        <v>10000</v>
      </c>
      <c r="F19" s="21">
        <f>E19*1.05</f>
        <v>10500</v>
      </c>
      <c r="G19" s="21">
        <f t="shared" ref="G19:I20" si="6">F19*1.05</f>
        <v>11025</v>
      </c>
      <c r="H19" s="21">
        <f t="shared" si="6"/>
        <v>11576.25</v>
      </c>
      <c r="I19" s="21">
        <f t="shared" si="6"/>
        <v>12155.0625</v>
      </c>
    </row>
    <row r="20" spans="2:10" ht="15" customHeight="1" x14ac:dyDescent="0.15">
      <c r="B20" s="4" t="s">
        <v>20</v>
      </c>
      <c r="C20" s="15" t="s">
        <v>11</v>
      </c>
      <c r="E20" s="21">
        <v>5000</v>
      </c>
      <c r="F20" s="21">
        <f>E20*1.05</f>
        <v>5250</v>
      </c>
      <c r="G20" s="21">
        <f t="shared" si="6"/>
        <v>5512.5</v>
      </c>
      <c r="H20" s="21">
        <f t="shared" si="6"/>
        <v>5788.125</v>
      </c>
      <c r="I20" s="21">
        <f t="shared" si="6"/>
        <v>6077.53125</v>
      </c>
    </row>
    <row r="21" spans="2:10" ht="15" customHeight="1" x14ac:dyDescent="0.15">
      <c r="B21" s="24" t="s">
        <v>4</v>
      </c>
      <c r="C21" s="25" t="s">
        <v>11</v>
      </c>
      <c r="D21" s="26"/>
      <c r="E21" s="31">
        <f>E14-SUM(E17:E20)</f>
        <v>227000</v>
      </c>
      <c r="F21" s="31">
        <f t="shared" ref="F21:I21" si="7">F14-SUM(F17:F20)</f>
        <v>287603.99999999994</v>
      </c>
      <c r="G21" s="31">
        <f t="shared" si="7"/>
        <v>353102.35320000001</v>
      </c>
      <c r="H21" s="31">
        <f t="shared" si="7"/>
        <v>422670.11884032015</v>
      </c>
      <c r="I21" s="31">
        <f t="shared" si="7"/>
        <v>495211.36868203245</v>
      </c>
    </row>
    <row r="22" spans="2:10" ht="15" customHeight="1" x14ac:dyDescent="0.15">
      <c r="B22" s="27" t="s">
        <v>62</v>
      </c>
      <c r="C22" s="15" t="s">
        <v>1</v>
      </c>
      <c r="E22" s="29">
        <f>E21/E8</f>
        <v>0.3219858156028369</v>
      </c>
      <c r="F22" s="29">
        <f t="shared" ref="F22:I22" si="8">F21/F8</f>
        <v>0.3565987204285076</v>
      </c>
      <c r="G22" s="29">
        <f t="shared" si="8"/>
        <v>0.38621188399582213</v>
      </c>
      <c r="H22" s="29">
        <f t="shared" si="8"/>
        <v>0.41159441440676897</v>
      </c>
      <c r="I22" s="29">
        <f t="shared" si="8"/>
        <v>0.43335260928901498</v>
      </c>
    </row>
    <row r="24" spans="2:10" ht="15" customHeight="1" x14ac:dyDescent="0.15">
      <c r="B24" s="32" t="s">
        <v>72</v>
      </c>
      <c r="C24" s="33" t="s">
        <v>23</v>
      </c>
      <c r="E24" s="30">
        <f>E8*'Forecast Assumptions'!E33</f>
        <v>-35250</v>
      </c>
      <c r="F24" s="30">
        <f>F8*'Forecast Assumptions'!F33</f>
        <v>-38309.699999999997</v>
      </c>
      <c r="G24" s="30">
        <f>G8*'Forecast Assumptions'!G33</f>
        <v>-41142.198240000005</v>
      </c>
      <c r="H24" s="30">
        <f>H8*'Forecast Assumptions'!H33</f>
        <v>-43643.643892992011</v>
      </c>
      <c r="I24" s="30">
        <f>I8*'Forecast Assumptions'!I33</f>
        <v>-45709.78534034967</v>
      </c>
      <c r="J24" s="32"/>
    </row>
    <row r="25" spans="2:10" ht="15" customHeight="1" x14ac:dyDescent="0.15">
      <c r="B25" s="24" t="s">
        <v>63</v>
      </c>
      <c r="C25" s="25" t="s">
        <v>11</v>
      </c>
      <c r="D25" s="26"/>
      <c r="E25" s="31">
        <f>E21+E24</f>
        <v>191750</v>
      </c>
      <c r="F25" s="31">
        <f t="shared" ref="F25:I25" si="9">F21+F24</f>
        <v>249294.29999999993</v>
      </c>
      <c r="G25" s="31">
        <f t="shared" si="9"/>
        <v>311960.15496000001</v>
      </c>
      <c r="H25" s="31">
        <f t="shared" si="9"/>
        <v>379026.47494732816</v>
      </c>
      <c r="I25" s="31">
        <f t="shared" si="9"/>
        <v>449501.5833416828</v>
      </c>
      <c r="J25" s="32"/>
    </row>
    <row r="26" spans="2:10" ht="15" customHeight="1" x14ac:dyDescent="0.15">
      <c r="B26" s="27" t="s">
        <v>62</v>
      </c>
      <c r="C26" s="15" t="s">
        <v>1</v>
      </c>
      <c r="E26" s="29">
        <f>E25/E8</f>
        <v>0.27198581560283686</v>
      </c>
      <c r="F26" s="29">
        <f t="shared" ref="F26:I26" si="10">F25/F8</f>
        <v>0.30909872042850756</v>
      </c>
      <c r="G26" s="29">
        <f t="shared" si="10"/>
        <v>0.34121188399582214</v>
      </c>
      <c r="H26" s="29">
        <f t="shared" si="10"/>
        <v>0.36909441440676899</v>
      </c>
      <c r="I26" s="29">
        <f t="shared" si="10"/>
        <v>0.393352609289015</v>
      </c>
      <c r="J26" s="32"/>
    </row>
    <row r="28" spans="2:10" ht="15" customHeight="1" x14ac:dyDescent="0.15">
      <c r="B28" s="4" t="s">
        <v>64</v>
      </c>
      <c r="C28" s="15" t="s">
        <v>11</v>
      </c>
      <c r="E28" s="34"/>
      <c r="F28" s="34"/>
      <c r="G28" s="34"/>
      <c r="H28" s="34"/>
      <c r="I28" s="34"/>
    </row>
    <row r="29" spans="2:10" ht="15" customHeight="1" x14ac:dyDescent="0.15">
      <c r="B29" s="24" t="s">
        <v>65</v>
      </c>
      <c r="C29" s="25" t="s">
        <v>11</v>
      </c>
      <c r="D29" s="26"/>
      <c r="E29" s="26">
        <f>SUM(E25,E28)</f>
        <v>191750</v>
      </c>
      <c r="F29" s="26">
        <f t="shared" ref="F29:I29" si="11">SUM(F25,F28)</f>
        <v>249294.29999999993</v>
      </c>
      <c r="G29" s="26">
        <f t="shared" si="11"/>
        <v>311960.15496000001</v>
      </c>
      <c r="H29" s="26">
        <f t="shared" si="11"/>
        <v>379026.47494732816</v>
      </c>
      <c r="I29" s="26">
        <f t="shared" si="11"/>
        <v>449501.5833416828</v>
      </c>
    </row>
    <row r="30" spans="2:10" ht="15" customHeight="1" x14ac:dyDescent="0.15">
      <c r="B30" s="27" t="s">
        <v>62</v>
      </c>
      <c r="C30" s="15" t="s">
        <v>1</v>
      </c>
      <c r="E30" s="28"/>
      <c r="F30" s="28"/>
      <c r="G30" s="28"/>
      <c r="H30" s="28"/>
      <c r="I30" s="28"/>
    </row>
    <row r="32" spans="2:10" ht="15" customHeight="1" x14ac:dyDescent="0.15">
      <c r="B32" s="32" t="s">
        <v>73</v>
      </c>
      <c r="C32" s="33"/>
      <c r="E32" s="30">
        <f>-'Forecast Assumptions'!$E$43*E29</f>
        <v>-40267.5</v>
      </c>
      <c r="F32" s="30">
        <f>-'Forecast Assumptions'!$E$43*F29</f>
        <v>-52351.802999999985</v>
      </c>
      <c r="G32" s="30">
        <f>-'Forecast Assumptions'!$E$43*G29</f>
        <v>-65511.632541600004</v>
      </c>
      <c r="H32" s="30">
        <f>-'Forecast Assumptions'!$E$43*H29</f>
        <v>-79595.559738938915</v>
      </c>
      <c r="I32" s="30">
        <f>-'Forecast Assumptions'!$E$43*I29</f>
        <v>-94395.332501753379</v>
      </c>
    </row>
    <row r="33" spans="1:9" ht="15" customHeight="1" x14ac:dyDescent="0.15">
      <c r="B33" s="24" t="s">
        <v>66</v>
      </c>
      <c r="C33" s="25" t="s">
        <v>11</v>
      </c>
      <c r="D33" s="26"/>
      <c r="E33" s="31">
        <f>SUM(E29,E32)</f>
        <v>151482.5</v>
      </c>
      <c r="F33" s="31">
        <f t="shared" ref="F33:I33" si="12">SUM(F29,F32)</f>
        <v>196942.49699999994</v>
      </c>
      <c r="G33" s="31">
        <f t="shared" si="12"/>
        <v>246448.52241840001</v>
      </c>
      <c r="H33" s="31">
        <f t="shared" si="12"/>
        <v>299430.91520838923</v>
      </c>
      <c r="I33" s="31">
        <f t="shared" si="12"/>
        <v>355106.25083992945</v>
      </c>
    </row>
    <row r="34" spans="1:9" ht="15" customHeight="1" x14ac:dyDescent="0.15">
      <c r="B34" s="27" t="s">
        <v>62</v>
      </c>
      <c r="C34" s="15" t="s">
        <v>1</v>
      </c>
      <c r="E34" s="29">
        <f>E33/E8</f>
        <v>0.21486879432624115</v>
      </c>
      <c r="F34" s="29">
        <f t="shared" ref="F34:I34" si="13">F33/F8</f>
        <v>0.24418798913852099</v>
      </c>
      <c r="G34" s="29">
        <f t="shared" si="13"/>
        <v>0.26955738835669951</v>
      </c>
      <c r="H34" s="29">
        <f t="shared" si="13"/>
        <v>0.29158458738134746</v>
      </c>
      <c r="I34" s="29">
        <f t="shared" si="13"/>
        <v>0.3107485613383219</v>
      </c>
    </row>
    <row r="36" spans="1:9" ht="15" customHeight="1" x14ac:dyDescent="0.15">
      <c r="B36" s="32" t="s">
        <v>38</v>
      </c>
      <c r="C36" s="33"/>
      <c r="E36" s="35">
        <f>'Forecast Assumptions'!$E$39</f>
        <v>0.6</v>
      </c>
      <c r="F36" s="35">
        <f>'Forecast Assumptions'!$E$39</f>
        <v>0.6</v>
      </c>
      <c r="G36" s="35">
        <f>'Forecast Assumptions'!$E$39</f>
        <v>0.6</v>
      </c>
      <c r="H36" s="35">
        <f>'Forecast Assumptions'!$E$39</f>
        <v>0.6</v>
      </c>
      <c r="I36" s="35">
        <f>'Forecast Assumptions'!$E$39</f>
        <v>0.6</v>
      </c>
    </row>
    <row r="37" spans="1:9" ht="15" customHeight="1" x14ac:dyDescent="0.15">
      <c r="B37" s="24" t="s">
        <v>67</v>
      </c>
      <c r="C37" s="25" t="s">
        <v>11</v>
      </c>
      <c r="D37" s="26"/>
      <c r="E37" s="31">
        <f>E33*E36</f>
        <v>90889.5</v>
      </c>
      <c r="F37" s="31">
        <f t="shared" ref="F37:I37" si="14">F33*F36</f>
        <v>118165.49819999996</v>
      </c>
      <c r="G37" s="31">
        <f t="shared" si="14"/>
        <v>147869.11345104</v>
      </c>
      <c r="H37" s="31">
        <f t="shared" si="14"/>
        <v>179658.54912503352</v>
      </c>
      <c r="I37" s="31">
        <f t="shared" si="14"/>
        <v>213063.75050395765</v>
      </c>
    </row>
    <row r="38" spans="1:9" ht="15" customHeight="1" x14ac:dyDescent="0.15">
      <c r="D38" s="17"/>
      <c r="E38" s="17"/>
      <c r="F38" s="17"/>
      <c r="G38" s="17"/>
      <c r="H38" s="17"/>
      <c r="I38" s="17"/>
    </row>
    <row r="39" spans="1:9" s="3" customFormat="1" ht="15" customHeight="1" x14ac:dyDescent="0.15">
      <c r="A39" s="2" t="s">
        <v>0</v>
      </c>
      <c r="B39" s="2" t="s">
        <v>37</v>
      </c>
    </row>
    <row r="41" spans="1:9" ht="15" customHeight="1" x14ac:dyDescent="0.15">
      <c r="E41" s="4">
        <v>600000</v>
      </c>
      <c r="F41" s="4">
        <v>700128.00000000012</v>
      </c>
      <c r="G41" s="4">
        <v>809538.40281600028</v>
      </c>
      <c r="H41" s="4">
        <v>927459.00472379022</v>
      </c>
      <c r="I41" s="4">
        <v>1052717.9080657668</v>
      </c>
    </row>
    <row r="42" spans="1:9" ht="15" customHeight="1" x14ac:dyDescent="0.15">
      <c r="E42" s="4">
        <v>144000</v>
      </c>
      <c r="F42" s="4">
        <v>168030.72</v>
      </c>
      <c r="G42" s="4">
        <v>194289.21667584003</v>
      </c>
      <c r="H42" s="4">
        <v>222590.16113370965</v>
      </c>
      <c r="I42" s="4">
        <v>252652.29793578395</v>
      </c>
    </row>
    <row r="43" spans="1:9" ht="15" customHeight="1" x14ac:dyDescent="0.15">
      <c r="E43" s="4">
        <v>137500</v>
      </c>
      <c r="F43" s="4">
        <v>160446.00000000006</v>
      </c>
      <c r="G43" s="4">
        <v>185519.21731200008</v>
      </c>
      <c r="H43" s="4">
        <v>212542.68858253531</v>
      </c>
      <c r="I43" s="4">
        <v>241247.85393173824</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Microsoft Office User</cp:lastModifiedBy>
  <dcterms:created xsi:type="dcterms:W3CDTF">2020-07-20T11:12:49Z</dcterms:created>
  <dcterms:modified xsi:type="dcterms:W3CDTF">2023-02-18T22:22:46Z</dcterms:modified>
</cp:coreProperties>
</file>