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venkataramanan/Documents/Goldman Sachs/"/>
    </mc:Choice>
  </mc:AlternateContent>
  <xr:revisionPtr revIDLastSave="0" documentId="13_ncr:1_{F2A35AB4-C59C-8E42-A85E-8FEF790BD291}" xr6:coauthVersionLast="47" xr6:coauthVersionMax="47" xr10:uidLastSave="{00000000-0000-0000-0000-000000000000}"/>
  <bookViews>
    <workbookView xWindow="0" yWindow="0" windowWidth="28800" windowHeight="18000"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2" i="4" l="1"/>
  <c r="I23" i="4"/>
  <c r="I12" i="4"/>
  <c r="I11" i="4"/>
  <c r="I21" i="4"/>
  <c r="I28" i="3"/>
  <c r="G21" i="4"/>
  <c r="F22" i="4"/>
  <c r="F12" i="4"/>
  <c r="G29" i="3"/>
  <c r="G32" i="3" s="1"/>
  <c r="G28" i="3"/>
  <c r="F7" i="4"/>
  <c r="I9" i="4"/>
  <c r="F8" i="4"/>
  <c r="G8" i="4"/>
  <c r="H8" i="4"/>
  <c r="I8" i="4"/>
  <c r="G9" i="4"/>
  <c r="F23" i="4"/>
  <c r="F9" i="4"/>
  <c r="E23" i="4"/>
  <c r="E22" i="4"/>
  <c r="E12" i="4"/>
  <c r="E6" i="4"/>
  <c r="E37" i="3"/>
  <c r="E28" i="3"/>
  <c r="E9" i="4"/>
  <c r="E8" i="4"/>
  <c r="E17" i="4" l="1"/>
  <c r="E15" i="4"/>
  <c r="E11" i="4" l="1"/>
  <c r="F10" i="4"/>
  <c r="G10" i="4"/>
  <c r="H10" i="4"/>
  <c r="I10" i="4"/>
  <c r="E10"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I8" i="3"/>
  <c r="F14" i="3"/>
  <c r="F9" i="3"/>
  <c r="G21" i="3"/>
  <c r="G15" i="3"/>
  <c r="H14" i="3" l="1"/>
  <c r="H15" i="3" s="1"/>
  <c r="H9" i="3"/>
  <c r="F21" i="3"/>
  <c r="F15" i="3"/>
  <c r="I14" i="3"/>
  <c r="I9" i="3"/>
  <c r="G25" i="3"/>
  <c r="G22" i="3"/>
  <c r="E13" i="4" l="1"/>
  <c r="H21" i="3"/>
  <c r="H22" i="3" s="1"/>
  <c r="G26" i="3"/>
  <c r="I15" i="3"/>
  <c r="I21" i="3"/>
  <c r="F25" i="3"/>
  <c r="F22" i="3"/>
  <c r="G6" i="4" l="1"/>
  <c r="G33" i="3"/>
  <c r="G37" i="3" s="1"/>
  <c r="H25" i="3"/>
  <c r="F26" i="3"/>
  <c r="F29" i="3"/>
  <c r="F32" i="3" s="1"/>
  <c r="F6" i="4" s="1"/>
  <c r="F11" i="4" s="1"/>
  <c r="I22" i="3"/>
  <c r="I25" i="3"/>
  <c r="H26" i="3"/>
  <c r="G30" i="3"/>
  <c r="I26" i="3" l="1"/>
  <c r="I29" i="3"/>
  <c r="I32" i="3" s="1"/>
  <c r="I6" i="4" s="1"/>
  <c r="F30" i="3"/>
  <c r="I30" i="3" l="1"/>
  <c r="F33" i="3" l="1"/>
  <c r="F37" i="3" s="1"/>
  <c r="F34" i="3" l="1"/>
  <c r="G7" i="4" l="1"/>
  <c r="G11" i="4" s="1"/>
  <c r="G12" i="4" l="1"/>
  <c r="G22" i="4" s="1"/>
  <c r="G34" i="3"/>
  <c r="G23" i="4" l="1"/>
  <c r="H21" i="4" s="1"/>
  <c r="H9" i="4" l="1"/>
  <c r="H28" i="3"/>
  <c r="H29" i="3" s="1"/>
  <c r="H32" i="3" l="1"/>
  <c r="H6" i="4" s="1"/>
  <c r="H30" i="3"/>
  <c r="H33" i="3"/>
  <c r="I33" i="3"/>
  <c r="I37" i="3" s="1"/>
  <c r="I7" i="4" s="1"/>
  <c r="H37" i="3" l="1"/>
  <c r="H7" i="4" s="1"/>
  <c r="H34" i="3"/>
  <c r="H11" i="4"/>
  <c r="H12" i="4" s="1"/>
  <c r="H22" i="4" s="1"/>
  <c r="H23" i="4" s="1"/>
  <c r="I34" i="3"/>
  <c r="F13" i="4" l="1"/>
  <c r="G13" i="4" l="1"/>
  <c r="H13" i="4" l="1"/>
  <c r="I13" i="4" l="1"/>
  <c r="E29" i="3" l="1"/>
  <c r="E32" i="3"/>
  <c r="E33" i="3" l="1"/>
  <c r="E34" i="3"/>
  <c r="E30" i="3"/>
</calcChain>
</file>

<file path=xl/sharedStrings.xml><?xml version="1.0" encoding="utf-8"?>
<sst xmlns="http://schemas.openxmlformats.org/spreadsheetml/2006/main" count="178" uniqueCount="92">
  <si>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</si>
  <si>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</si>
  <si>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</si>
  <si>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</si>
  <si>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</si>
  <si>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</si>
  <si>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</si>
  <si>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</si>
  <si>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</si>
  <si>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</si>
  <si>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</si>
  <si>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</si>
  <si>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</si>
  <si>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</si>
  <si>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</si>
  <si>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</si>
  <si>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</si>
  <si>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</si>
  <si>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</si>
  <si>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</si>
  <si>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</si>
  <si>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</si>
  <si>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</si>
  <si>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</si>
  <si>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</si>
  <si>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</si>
  <si>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</si>
  <si>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</si>
  <si>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</si>
  <si>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</si>
  <si>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</si>
  <si>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</si>
  <si>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</si>
  <si>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</si>
  <si>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</si>
  <si>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</si>
  <si>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</si>
  <si>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</si>
  <si>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</si>
  <si>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</si>
  <si>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</si>
  <si>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</si>
  <si>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</si>
  <si>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</si>
  <si>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</si>
  <si>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</si>
  <si>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</si>
  <si>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</si>
  <si>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</si>
  <si>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</si>
  <si>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</si>
  <si>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</si>
  <si>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</si>
  <si>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</si>
  <si>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</si>
  <si>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</si>
  <si>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</si>
  <si>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</si>
  <si>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</si>
  <si>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</si>
  <si>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</si>
  <si>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</si>
  <si>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</si>
  <si>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</si>
  <si>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</si>
  <si>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</si>
  <si>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</si>
  <si>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</si>
  <si>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</si>
  <si>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</si>
  <si>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</si>
  <si>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</si>
  <si>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</si>
  <si>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</si>
  <si>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</si>
  <si>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</si>
  <si>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</si>
  <si>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</si>
  <si>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</si>
  <si>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</si>
  <si>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</si>
  <si>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</si>
  <si>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</si>
  <si>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</si>
  <si>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</si>
  <si>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</si>
  <si>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</si>
  <si>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</si>
  <si>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Taxes</t>
  </si>
  <si>
    <t>Dividends</t>
  </si>
  <si>
    <t>NWC</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</si>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</sst>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8">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
      <patternFill patternType="solid">
        <fgColor theme="4"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xf numFmtId="0" fontId="3" fillId="7" borderId="0" xfId="0" applyFont="1" applyFill="1"/>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28</v>
      </c>
    </row>
    <row r="3" spans="2:3" ht="40" customHeight="1" x14ac:dyDescent="0.15">
      <c r="B3" s="11" t="s">
        <v>29</v>
      </c>
      <c r="C3" s="12" t="s">
        <v>30</v>
      </c>
    </row>
    <row r="4" spans="2:3" ht="28" x14ac:dyDescent="0.15">
      <c r="B4" s="41" t="s">
        <v>32</v>
      </c>
      <c r="C4" s="42" t="s">
        <v>47</v>
      </c>
    </row>
    <row r="5" spans="2:3" ht="28" x14ac:dyDescent="0.15">
      <c r="B5" s="41" t="s">
        <v>34</v>
      </c>
      <c r="C5" s="42" t="s">
        <v>46</v>
      </c>
    </row>
    <row r="6" spans="2:3" ht="56" x14ac:dyDescent="0.15">
      <c r="B6" s="41" t="s">
        <v>13</v>
      </c>
      <c r="C6" s="42" t="s">
        <v>85</v>
      </c>
    </row>
    <row r="7" spans="2:3" ht="28" x14ac:dyDescent="0.15">
      <c r="B7" s="41" t="s">
        <v>31</v>
      </c>
      <c r="C7" s="42" t="s">
        <v>48</v>
      </c>
    </row>
    <row r="8" spans="2:3" ht="70" x14ac:dyDescent="0.15">
      <c r="B8" s="41" t="s">
        <v>38</v>
      </c>
      <c r="C8" s="42" t="s">
        <v>40</v>
      </c>
    </row>
    <row r="9" spans="2:3" ht="98" x14ac:dyDescent="0.15">
      <c r="B9" s="41" t="s">
        <v>4</v>
      </c>
      <c r="C9" s="42" t="s">
        <v>50</v>
      </c>
    </row>
    <row r="10" spans="2:3" ht="56" x14ac:dyDescent="0.15">
      <c r="B10" s="41" t="s">
        <v>5</v>
      </c>
      <c r="C10" s="42" t="s">
        <v>49</v>
      </c>
    </row>
    <row r="11" spans="2:3" ht="42" x14ac:dyDescent="0.15">
      <c r="B11" s="41" t="s">
        <v>86</v>
      </c>
      <c r="C11" s="42" t="s">
        <v>41</v>
      </c>
    </row>
    <row r="12" spans="2:3" ht="42" x14ac:dyDescent="0.15">
      <c r="B12" s="41" t="s">
        <v>26</v>
      </c>
      <c r="C12" s="42" t="s">
        <v>42</v>
      </c>
    </row>
    <row r="13" spans="2:3" ht="224" x14ac:dyDescent="0.15">
      <c r="B13" s="41" t="s">
        <v>35</v>
      </c>
      <c r="C13" s="42" t="s">
        <v>45</v>
      </c>
    </row>
    <row r="14" spans="2:3" ht="56" x14ac:dyDescent="0.15">
      <c r="B14" s="41" t="s">
        <v>21</v>
      </c>
      <c r="C14" s="42" t="s">
        <v>87</v>
      </c>
    </row>
    <row r="15" spans="2:3" ht="56" x14ac:dyDescent="0.15">
      <c r="B15" s="41" t="s">
        <v>25</v>
      </c>
      <c r="C15" s="42" t="s">
        <v>43</v>
      </c>
    </row>
    <row r="16" spans="2:3" ht="56" x14ac:dyDescent="0.15">
      <c r="B16" s="41" t="s">
        <v>39</v>
      </c>
      <c r="C16" s="42" t="s">
        <v>44</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13" activePane="bottomRight" state="frozenSplit"/>
      <selection pane="topRight" activeCell="C1" sqref="C1"/>
      <selection pane="bottomLeft" activeCell="A3" sqref="A3"/>
      <selection pane="bottomRight" activeCell="E17" sqref="E17"/>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2">
      <c r="B1" s="6" t="s">
        <v>51</v>
      </c>
      <c r="C1" s="2"/>
      <c r="D1" s="2"/>
      <c r="E1" s="2"/>
    </row>
    <row r="3" spans="1: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15">
      <c r="D4" s="17"/>
      <c r="E4" s="17"/>
      <c r="F4" s="17"/>
      <c r="G4" s="17"/>
      <c r="H4" s="17"/>
      <c r="I4" s="17"/>
    </row>
    <row r="5" spans="1:9" s="8" customFormat="1" ht="15" customHeight="1" x14ac:dyDescent="0.15">
      <c r="A5" s="7" t="s">
        <v>0</v>
      </c>
      <c r="B5" s="7" t="s">
        <v>52</v>
      </c>
      <c r="D5" s="18"/>
      <c r="E5" s="18"/>
      <c r="F5" s="18"/>
      <c r="G5" s="18"/>
      <c r="H5" s="18"/>
      <c r="I5" s="18"/>
    </row>
    <row r="6" spans="1:9" ht="15" customHeight="1" x14ac:dyDescent="0.15">
      <c r="D6" s="17"/>
      <c r="E6" s="17"/>
      <c r="F6" s="17"/>
      <c r="G6" s="17"/>
      <c r="H6" s="17"/>
      <c r="I6" s="17"/>
    </row>
    <row r="7" spans="1:9" ht="15" customHeight="1" x14ac:dyDescent="0.15">
      <c r="B7" s="5" t="s">
        <v>7</v>
      </c>
      <c r="D7" s="17"/>
      <c r="E7" s="17"/>
      <c r="F7" s="17"/>
      <c r="G7" s="17"/>
      <c r="H7" s="17"/>
      <c r="I7" s="17"/>
    </row>
    <row r="8" spans="1:9" ht="15" customHeight="1" x14ac:dyDescent="0.1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1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15">
      <c r="D10" s="17"/>
      <c r="E10" s="17"/>
      <c r="F10" s="17"/>
      <c r="G10" s="17"/>
      <c r="H10" s="17"/>
      <c r="I10" s="17"/>
    </row>
    <row r="11" spans="1:9" ht="15" customHeight="1" x14ac:dyDescent="0.15">
      <c r="B11" s="5" t="s">
        <v>8</v>
      </c>
      <c r="D11" s="17"/>
      <c r="E11" s="17"/>
      <c r="F11" s="17"/>
      <c r="G11" s="17"/>
      <c r="H11" s="17"/>
      <c r="I11" s="17"/>
    </row>
    <row r="12" spans="1:9" ht="15" customHeight="1" x14ac:dyDescent="0.15">
      <c r="B12" s="4" t="s">
        <v>12</v>
      </c>
      <c r="C12" s="15" t="s">
        <v>3</v>
      </c>
      <c r="D12" s="19"/>
      <c r="E12" s="21">
        <v>60000</v>
      </c>
      <c r="F12" s="21">
        <f>E12*1.1</f>
        <v>66000</v>
      </c>
      <c r="G12" s="21">
        <f>F12*1.09</f>
        <v>71940</v>
      </c>
      <c r="H12" s="21">
        <f>G12*1.08</f>
        <v>77695.200000000012</v>
      </c>
      <c r="I12" s="21">
        <f>H12*1.07</f>
        <v>83133.864000000016</v>
      </c>
    </row>
    <row r="13" spans="1:9" ht="15" customHeight="1" x14ac:dyDescent="0.1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15">
      <c r="D14" s="17"/>
      <c r="E14" s="17"/>
      <c r="F14" s="17"/>
      <c r="G14" s="17"/>
      <c r="H14" s="17"/>
      <c r="I14" s="17"/>
    </row>
    <row r="15" spans="1:9" ht="15" customHeight="1" x14ac:dyDescent="0.15">
      <c r="B15" s="5" t="s">
        <v>6</v>
      </c>
      <c r="D15" s="17"/>
      <c r="E15" s="17"/>
      <c r="F15" s="17"/>
      <c r="G15" s="17"/>
      <c r="H15" s="17"/>
      <c r="I15" s="17"/>
    </row>
    <row r="16" spans="1:9" ht="15" customHeight="1" x14ac:dyDescent="0.1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1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15">
      <c r="D18" s="17"/>
      <c r="E18" s="17"/>
      <c r="F18" s="17"/>
      <c r="G18" s="17"/>
      <c r="H18" s="17"/>
      <c r="I18" s="17"/>
    </row>
    <row r="19" spans="1:9" s="8" customFormat="1" ht="15" customHeight="1" x14ac:dyDescent="0.15">
      <c r="A19" s="7" t="s">
        <v>0</v>
      </c>
      <c r="B19" s="7" t="s">
        <v>53</v>
      </c>
      <c r="D19" s="18"/>
      <c r="E19" s="18"/>
      <c r="F19" s="18"/>
      <c r="G19" s="18"/>
      <c r="H19" s="18"/>
      <c r="I19" s="18"/>
    </row>
    <row r="20" spans="1:9" ht="15" customHeight="1" x14ac:dyDescent="0.15">
      <c r="D20" s="17"/>
      <c r="E20" s="17"/>
      <c r="F20" s="17"/>
      <c r="G20" s="17"/>
      <c r="H20" s="17"/>
      <c r="I20" s="17"/>
    </row>
    <row r="21" spans="1:9" ht="15" customHeight="1" x14ac:dyDescent="0.15">
      <c r="B21" s="5" t="s">
        <v>13</v>
      </c>
      <c r="D21" s="17"/>
      <c r="E21" s="17"/>
      <c r="F21" s="17"/>
      <c r="G21" s="17"/>
      <c r="H21" s="17"/>
      <c r="I21" s="17"/>
    </row>
    <row r="22" spans="1:9" ht="15" customHeight="1" x14ac:dyDescent="0.1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1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1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15">
      <c r="D25" s="17"/>
      <c r="E25" s="17"/>
      <c r="F25" s="17"/>
      <c r="G25" s="17"/>
      <c r="H25" s="17"/>
      <c r="I25" s="17"/>
    </row>
    <row r="26" spans="1:9" ht="15" customHeight="1" x14ac:dyDescent="0.15">
      <c r="B26" s="5" t="s">
        <v>21</v>
      </c>
      <c r="D26" s="17"/>
      <c r="E26" s="17"/>
      <c r="F26" s="17"/>
      <c r="G26" s="17"/>
      <c r="H26" s="17"/>
      <c r="I26" s="17"/>
    </row>
    <row r="27" spans="1:9" ht="15" customHeight="1" x14ac:dyDescent="0.1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1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1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15">
      <c r="B30" s="4" t="s">
        <v>20</v>
      </c>
      <c r="C30" s="15" t="s">
        <v>11</v>
      </c>
      <c r="D30" s="19"/>
      <c r="E30" s="21">
        <v>5000</v>
      </c>
      <c r="F30" s="21">
        <f>E30*1.05</f>
        <v>5250</v>
      </c>
      <c r="G30" s="21">
        <f t="shared" si="8"/>
        <v>5512.5</v>
      </c>
      <c r="H30" s="21">
        <f t="shared" si="8"/>
        <v>5788.125</v>
      </c>
      <c r="I30" s="21">
        <f t="shared" si="8"/>
        <v>6077.53125</v>
      </c>
    </row>
    <row r="31" spans="1:9" ht="15" customHeight="1" x14ac:dyDescent="0.15">
      <c r="D31" s="17"/>
      <c r="E31" s="17"/>
      <c r="F31" s="17"/>
      <c r="G31" s="17"/>
      <c r="H31" s="17"/>
      <c r="I31" s="17"/>
    </row>
    <row r="32" spans="1:9" ht="15" customHeight="1" x14ac:dyDescent="0.15">
      <c r="B32" s="5" t="s">
        <v>33</v>
      </c>
      <c r="D32" s="17"/>
      <c r="E32" s="17"/>
      <c r="F32" s="17"/>
      <c r="G32" s="17"/>
      <c r="H32" s="17"/>
      <c r="I32" s="17"/>
    </row>
    <row r="33" spans="1:9" ht="15" customHeight="1" x14ac:dyDescent="0.1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15">
      <c r="D34" s="17"/>
      <c r="E34" s="17"/>
      <c r="F34" s="17"/>
      <c r="G34" s="17"/>
      <c r="H34" s="17"/>
      <c r="I34" s="17"/>
    </row>
    <row r="35" spans="1:9" s="8" customFormat="1" ht="15" customHeight="1" x14ac:dyDescent="0.15">
      <c r="A35" s="7" t="s">
        <v>0</v>
      </c>
      <c r="B35" s="7" t="s">
        <v>55</v>
      </c>
      <c r="D35" s="18"/>
      <c r="E35" s="18"/>
      <c r="F35" s="18"/>
      <c r="G35" s="18"/>
      <c r="H35" s="18"/>
      <c r="I35" s="18"/>
    </row>
    <row r="36" spans="1:9" ht="15" customHeight="1" x14ac:dyDescent="0.15">
      <c r="D36" s="17"/>
      <c r="E36" s="17"/>
      <c r="F36" s="17"/>
      <c r="G36" s="17"/>
      <c r="H36" s="17"/>
      <c r="I36" s="17"/>
    </row>
    <row r="37" spans="1:9" ht="15" customHeight="1" x14ac:dyDescent="0.15">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15">
      <c r="B38" s="4" t="s">
        <v>54</v>
      </c>
      <c r="C38" s="15" t="s">
        <v>23</v>
      </c>
      <c r="D38" s="19"/>
      <c r="E38" s="38">
        <v>-0.01</v>
      </c>
      <c r="F38" s="23">
        <v>-0.01</v>
      </c>
      <c r="G38" s="23">
        <v>-0.01</v>
      </c>
      <c r="H38" s="23">
        <v>-0.01</v>
      </c>
      <c r="I38" s="23">
        <v>-0.01</v>
      </c>
    </row>
    <row r="39" spans="1:9" ht="15" customHeight="1" x14ac:dyDescent="0.15">
      <c r="B39" s="4" t="s">
        <v>38</v>
      </c>
      <c r="C39" s="15" t="s">
        <v>1</v>
      </c>
      <c r="D39" s="19"/>
      <c r="E39" s="23">
        <v>0.6</v>
      </c>
      <c r="F39" s="23">
        <v>0.6</v>
      </c>
      <c r="G39" s="23">
        <v>0.6</v>
      </c>
      <c r="H39" s="23">
        <v>0.6</v>
      </c>
      <c r="I39" s="23">
        <v>0.6</v>
      </c>
    </row>
    <row r="40" spans="1:9" ht="15" customHeight="1" x14ac:dyDescent="0.15">
      <c r="D40" s="17"/>
      <c r="E40" s="17"/>
      <c r="F40" s="17"/>
      <c r="G40" s="17"/>
      <c r="H40" s="17"/>
      <c r="I40" s="17"/>
    </row>
    <row r="41" spans="1:9" s="8" customFormat="1" ht="15" customHeight="1" x14ac:dyDescent="0.15">
      <c r="A41" s="7" t="s">
        <v>0</v>
      </c>
      <c r="B41" s="7" t="s">
        <v>56</v>
      </c>
      <c r="D41" s="18"/>
      <c r="E41" s="18"/>
      <c r="F41" s="18"/>
      <c r="G41" s="18"/>
      <c r="H41" s="18"/>
      <c r="I41" s="18"/>
    </row>
    <row r="42" spans="1:9" ht="15" customHeight="1" x14ac:dyDescent="0.15">
      <c r="D42" s="17"/>
      <c r="E42" s="17"/>
      <c r="F42" s="17"/>
      <c r="G42" s="17"/>
      <c r="H42" s="17"/>
      <c r="I42" s="17"/>
    </row>
    <row r="43" spans="1:9" ht="15" customHeight="1" x14ac:dyDescent="0.15">
      <c r="B43" s="4" t="s">
        <v>2</v>
      </c>
      <c r="C43" s="15" t="s">
        <v>1</v>
      </c>
      <c r="D43" s="19"/>
      <c r="E43" s="23">
        <v>0.21</v>
      </c>
      <c r="F43" s="23">
        <v>0.21</v>
      </c>
      <c r="G43" s="23">
        <v>0.21</v>
      </c>
      <c r="H43" s="23">
        <v>0.21</v>
      </c>
      <c r="I43" s="23">
        <v>0.21</v>
      </c>
    </row>
    <row r="44" spans="1:9" ht="15" customHeight="1" x14ac:dyDescent="0.15">
      <c r="B44" s="4" t="s">
        <v>24</v>
      </c>
      <c r="C44" s="15" t="s">
        <v>1</v>
      </c>
      <c r="D44" s="19"/>
      <c r="E44" s="23">
        <v>0.04</v>
      </c>
      <c r="F44" s="23">
        <v>0.04</v>
      </c>
      <c r="G44" s="23">
        <v>0.04</v>
      </c>
      <c r="H44" s="23">
        <v>0.04</v>
      </c>
      <c r="I44" s="23">
        <v>0.04</v>
      </c>
    </row>
    <row r="45" spans="1:9" ht="15" customHeight="1" x14ac:dyDescent="0.15">
      <c r="B45" s="4" t="s">
        <v>27</v>
      </c>
      <c r="C45" s="15" t="s">
        <v>1</v>
      </c>
      <c r="D45" s="19"/>
      <c r="E45" s="23">
        <v>0.01</v>
      </c>
      <c r="F45" s="23">
        <v>0.01</v>
      </c>
      <c r="G45" s="23">
        <v>0.01</v>
      </c>
      <c r="H45" s="23">
        <v>0.01</v>
      </c>
      <c r="I45" s="23">
        <v>0.01</v>
      </c>
    </row>
    <row r="46" spans="1:9" ht="15" customHeight="1" x14ac:dyDescent="0.15">
      <c r="D46" s="17"/>
      <c r="E46" s="17"/>
      <c r="F46" s="17"/>
      <c r="G46" s="17"/>
      <c r="H46" s="17"/>
      <c r="I46" s="17"/>
    </row>
    <row r="47" spans="1:9" s="3" customFormat="1" ht="15" customHeight="1" x14ac:dyDescent="0.1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16" activePane="bottomRight" state="frozenSplit"/>
      <selection pane="topRight" activeCell="C1" sqref="C1"/>
      <selection pane="bottomLeft" activeCell="A3" sqref="A3"/>
      <selection pane="bottomRight" activeCell="I29" sqref="I29"/>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2">
      <c r="B1" s="6" t="s">
        <v>57</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1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1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1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1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1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1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1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1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1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1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1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1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1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1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1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1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1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1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15">
      <c r="B28" s="4" t="s">
        <v>70</v>
      </c>
      <c r="C28" s="15" t="s">
        <v>11</v>
      </c>
      <c r="E28" s="43">
        <f>-15850</f>
        <v>-15850</v>
      </c>
      <c r="F28" s="30">
        <v>-13908.624</v>
      </c>
      <c r="G28" s="30">
        <f>('Cash Flow Forecast'!E15*'Forecast Assumptions'!E45) - ('Forecast Assumptions'!E44*'Cash Flow Forecast'!G21)</f>
        <v>-11255.957055359997</v>
      </c>
      <c r="H28" s="30">
        <f>('Cash Flow Forecast'!E15*'Forecast Assumptions'!E45) - ('Forecast Assumptions'!E44*'Cash Flow Forecast'!H21)</f>
        <v>-7820.7644226453467</v>
      </c>
      <c r="I28" s="30">
        <f>('Cash Flow Forecast'!E15*'Forecast Assumptions'!E45) - ('Forecast Assumptions'!E44*'Cash Flow Forecast'!I21)</f>
        <v>-3539.4879488415172</v>
      </c>
    </row>
    <row r="29" spans="2:10" ht="15" customHeight="1" x14ac:dyDescent="0.15">
      <c r="B29" s="24" t="s">
        <v>71</v>
      </c>
      <c r="C29" s="25" t="s">
        <v>11</v>
      </c>
      <c r="D29" s="26"/>
      <c r="E29" s="26">
        <f t="shared" ref="E29" si="9">SUM(E25,E28)</f>
        <v>175900</v>
      </c>
      <c r="F29" s="26">
        <f>SUM(F25,F28)</f>
        <v>235385.67599999998</v>
      </c>
      <c r="G29" s="26">
        <f>SUM(G25,G28)</f>
        <v>300704.19790463999</v>
      </c>
      <c r="H29" s="26">
        <f t="shared" ref="G29:I29" si="10">SUM(H25,H28)</f>
        <v>371205.71052468283</v>
      </c>
      <c r="I29" s="26">
        <f t="shared" si="10"/>
        <v>445962.09539284126</v>
      </c>
    </row>
    <row r="30" spans="2:10" ht="15" customHeight="1" x14ac:dyDescent="0.1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1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15">
      <c r="B33" s="24" t="s">
        <v>73</v>
      </c>
      <c r="C33" s="25" t="s">
        <v>11</v>
      </c>
      <c r="D33" s="26"/>
      <c r="E33" s="31">
        <f t="shared" ref="E33" si="12">SUM(E29,E32)</f>
        <v>138961</v>
      </c>
      <c r="F33" s="31">
        <f>SUM(F29,F32)</f>
        <v>185954.68403999999</v>
      </c>
      <c r="G33" s="31">
        <f>SUM(G29,G32)</f>
        <v>237556.3163446656</v>
      </c>
      <c r="H33" s="31">
        <f t="shared" ref="G33:I33" si="13">SUM(H29,H32)</f>
        <v>293252.51131449942</v>
      </c>
      <c r="I33" s="31">
        <f t="shared" si="13"/>
        <v>352310.05536034459</v>
      </c>
    </row>
    <row r="34" spans="1:9" ht="15" customHeight="1" x14ac:dyDescent="0.1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1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15">
      <c r="B37" s="24" t="s">
        <v>74</v>
      </c>
      <c r="C37" s="25" t="s">
        <v>11</v>
      </c>
      <c r="D37" s="26"/>
      <c r="E37" s="31">
        <f>-(E33*E36)</f>
        <v>-83376.599999999991</v>
      </c>
      <c r="F37" s="31">
        <f t="shared" ref="F37:I37" si="15">-(F33*F36)</f>
        <v>-111572.810424</v>
      </c>
      <c r="G37" s="31">
        <f>-(G33*G36)</f>
        <v>-142533.78980679935</v>
      </c>
      <c r="H37" s="31">
        <f t="shared" si="15"/>
        <v>-175951.50678869965</v>
      </c>
      <c r="I37" s="31">
        <f t="shared" si="15"/>
        <v>-211386.03321620674</v>
      </c>
    </row>
    <row r="38" spans="1:9" ht="15" customHeight="1" x14ac:dyDescent="0.15">
      <c r="D38" s="17"/>
      <c r="E38" s="17"/>
      <c r="F38" s="17"/>
      <c r="G38" s="17"/>
      <c r="H38" s="17"/>
      <c r="I38" s="17"/>
    </row>
    <row r="39" spans="1:9" s="3" customFormat="1" ht="15" customHeight="1" x14ac:dyDescent="0.1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tabSelected="1" zoomScaleNormal="100" zoomScaleSheetLayoutView="70" workbookViewId="0">
      <pane xSplit="3" ySplit="3" topLeftCell="E4" activePane="bottomRight" state="frozenSplit"/>
      <selection pane="topRight" activeCell="C1" sqref="C1"/>
      <selection pane="bottomLeft" activeCell="A3" sqref="A3"/>
      <selection pane="bottomRight" activeCell="I23" sqref="I23"/>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2.83203125" style="4" customWidth="1" outlineLevel="1"/>
    <col min="5" max="9" width="23.33203125" style="4" bestFit="1" customWidth="1"/>
    <col min="10" max="10" width="10.83203125" style="4" customWidth="1"/>
    <col min="11" max="16384" width="20.6640625" style="4"/>
  </cols>
  <sheetData>
    <row r="1" spans="2:9" s="1" customFormat="1" ht="35.25" customHeight="1" x14ac:dyDescent="0.2">
      <c r="B1" s="6" t="s">
        <v>75</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4</v>
      </c>
      <c r="C5" s="33"/>
      <c r="E5" s="30">
        <v>227000</v>
      </c>
      <c r="F5" s="30">
        <v>287604</v>
      </c>
      <c r="G5" s="30">
        <v>353102.35320000001</v>
      </c>
      <c r="H5" s="30">
        <v>422670.11884032015</v>
      </c>
      <c r="I5" s="30">
        <v>495211.36868203245</v>
      </c>
    </row>
    <row r="6" spans="2:9" ht="15" customHeight="1" x14ac:dyDescent="0.15">
      <c r="B6" s="32" t="s">
        <v>88</v>
      </c>
      <c r="C6" s="33"/>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15">
      <c r="B7" s="32" t="s">
        <v>89</v>
      </c>
      <c r="C7" s="33"/>
      <c r="E7" s="31">
        <v>-83376.599999999991</v>
      </c>
      <c r="F7" s="31">
        <f>'P&amp;L Forecast'!F37</f>
        <v>-111572.810424</v>
      </c>
      <c r="G7" s="31">
        <f>'P&amp;L Forecast'!G37</f>
        <v>-142533.78980679935</v>
      </c>
      <c r="H7" s="31">
        <f>'P&amp;L Forecast'!H37</f>
        <v>-175951.50678869965</v>
      </c>
      <c r="I7" s="31">
        <f>'P&amp;L Forecast'!I37</f>
        <v>-211386.03321620674</v>
      </c>
    </row>
    <row r="8" spans="2:9" ht="15" customHeight="1" x14ac:dyDescent="0.15">
      <c r="B8" s="32" t="s">
        <v>90</v>
      </c>
      <c r="C8" s="33"/>
      <c r="E8" s="30">
        <f>-0.01*'P&amp;L Forecast'!E8</f>
        <v>-7050</v>
      </c>
      <c r="F8" s="30">
        <f>-0.01*'P&amp;L Forecast'!F8</f>
        <v>-8065.2</v>
      </c>
      <c r="G8" s="30">
        <f>-0.01*'P&amp;L Forecast'!G8</f>
        <v>-9142.7107200000009</v>
      </c>
      <c r="H8" s="30">
        <f>-0.01*'P&amp;L Forecast'!H8</f>
        <v>-10269.092680704003</v>
      </c>
      <c r="I8" s="30">
        <f>-0.01*'P&amp;L Forecast'!I8</f>
        <v>-11427.446335087419</v>
      </c>
    </row>
    <row r="9" spans="2:9" ht="15" customHeight="1" x14ac:dyDescent="0.15">
      <c r="B9" s="32" t="s">
        <v>70</v>
      </c>
      <c r="C9" s="33"/>
      <c r="E9" s="43">
        <f>-(E21*'Forecast Assumptions'!E44) + (E15*'Forecast Assumptions'!E45)</f>
        <v>-15850</v>
      </c>
      <c r="F9" s="43">
        <f>-(F21*'Forecast Assumptions'!F44) + ($E$15*'Forecast Assumptions'!F45)</f>
        <v>-13908.624</v>
      </c>
      <c r="G9" s="43">
        <f>-(G21*'Forecast Assumptions'!G44) + (E15*'Forecast Assumptions'!G45)</f>
        <v>-11255.957055359997</v>
      </c>
      <c r="H9" s="43">
        <f>-(H21*'Forecast Assumptions'!H44) + (E15*'Forecast Assumptions'!H45)</f>
        <v>-7820.7644226453467</v>
      </c>
      <c r="I9" s="43">
        <f>-(I21*'Forecast Assumptions'!I44) + (G15*'Forecast Assumptions'!I45)</f>
        <v>-3689.4879488415172</v>
      </c>
    </row>
    <row r="10" spans="2:9" ht="15" customHeight="1" x14ac:dyDescent="0.15">
      <c r="B10" s="32" t="s">
        <v>91</v>
      </c>
      <c r="C10" s="33"/>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9" ht="15" customHeight="1" x14ac:dyDescent="0.15">
      <c r="B11" s="24" t="s">
        <v>76</v>
      </c>
      <c r="C11" s="25" t="s">
        <v>11</v>
      </c>
      <c r="D11" s="24"/>
      <c r="E11" s="37">
        <f>SUM(E5:E10)</f>
        <v>48534.400000000009</v>
      </c>
      <c r="F11" s="37">
        <f>SUM(F5:F10)</f>
        <v>66316.673616000029</v>
      </c>
      <c r="G11" s="37">
        <f>SUM(G5:G10)</f>
        <v>85879.815817866271</v>
      </c>
      <c r="H11" s="37">
        <f>SUM(H5:H10)</f>
        <v>107031.91184509573</v>
      </c>
      <c r="I11" s="37">
        <f>SUM(I5:I10)</f>
        <v>129346.57580905045</v>
      </c>
    </row>
    <row r="12" spans="2:9" ht="15" customHeight="1" x14ac:dyDescent="0.15">
      <c r="B12" s="4" t="s">
        <v>81</v>
      </c>
      <c r="C12" s="15" t="s">
        <v>11</v>
      </c>
      <c r="D12" s="11"/>
      <c r="E12" s="40">
        <f>-E11</f>
        <v>-48534.400000000009</v>
      </c>
      <c r="F12" s="40">
        <f>-F11</f>
        <v>-66316.673616000029</v>
      </c>
      <c r="G12" s="40">
        <f>-G11</f>
        <v>-85879.815817866271</v>
      </c>
      <c r="H12" s="40">
        <f>-H11</f>
        <v>-107031.91184509573</v>
      </c>
      <c r="I12" s="40">
        <f>-I21</f>
        <v>-92237.19872103793</v>
      </c>
    </row>
    <row r="13" spans="2:9" ht="15" customHeight="1" x14ac:dyDescent="0.15">
      <c r="B13" s="24" t="s">
        <v>83</v>
      </c>
      <c r="C13" s="25" t="s">
        <v>11</v>
      </c>
      <c r="D13" s="24"/>
      <c r="E13" s="36">
        <f>SUM(E11:E12)</f>
        <v>0</v>
      </c>
      <c r="F13" s="36">
        <f t="shared" ref="F12:I13" si="1">SUM(F11:F12)</f>
        <v>0</v>
      </c>
      <c r="G13" s="36">
        <f t="shared" si="1"/>
        <v>0</v>
      </c>
      <c r="H13" s="36">
        <f t="shared" si="1"/>
        <v>0</v>
      </c>
      <c r="I13" s="36">
        <f t="shared" si="1"/>
        <v>37109.377088012523</v>
      </c>
    </row>
    <row r="15" spans="2:9" ht="15" customHeight="1" x14ac:dyDescent="0.15">
      <c r="B15" s="4" t="s">
        <v>79</v>
      </c>
      <c r="C15" s="15" t="s">
        <v>11</v>
      </c>
      <c r="E15" s="40">
        <f>15000</f>
        <v>15000</v>
      </c>
      <c r="F15" s="40"/>
      <c r="G15" s="40"/>
      <c r="H15" s="40"/>
      <c r="I15" s="40"/>
    </row>
    <row r="16" spans="2:9" ht="15" customHeight="1" x14ac:dyDescent="0.15">
      <c r="B16" s="4" t="s">
        <v>83</v>
      </c>
      <c r="C16" s="15" t="s">
        <v>11</v>
      </c>
      <c r="E16" s="40"/>
      <c r="F16" s="40"/>
      <c r="G16" s="40"/>
      <c r="H16" s="40"/>
      <c r="I16" s="40"/>
    </row>
    <row r="17" spans="1:9" ht="15" customHeight="1" x14ac:dyDescent="0.15">
      <c r="B17" s="24" t="s">
        <v>80</v>
      </c>
      <c r="C17" s="25" t="s">
        <v>11</v>
      </c>
      <c r="D17" s="35">
        <v>15000</v>
      </c>
      <c r="E17" s="37">
        <f>SUM(E15:E16)</f>
        <v>15000</v>
      </c>
      <c r="F17" s="37"/>
      <c r="G17" s="37"/>
      <c r="H17" s="37"/>
      <c r="I17" s="37"/>
    </row>
    <row r="18" spans="1:9" ht="15" customHeight="1" x14ac:dyDescent="0.15">
      <c r="D18" s="17"/>
      <c r="E18" s="17"/>
      <c r="F18" s="17"/>
      <c r="G18" s="17"/>
      <c r="H18" s="17"/>
      <c r="I18" s="17"/>
    </row>
    <row r="19" spans="1:9" s="8" customFormat="1" ht="15" customHeight="1" x14ac:dyDescent="0.15">
      <c r="A19" s="7" t="s">
        <v>0</v>
      </c>
      <c r="B19" s="7" t="s">
        <v>77</v>
      </c>
      <c r="D19" s="18"/>
      <c r="E19" s="18"/>
      <c r="F19" s="18"/>
      <c r="G19" s="18"/>
      <c r="H19" s="18"/>
      <c r="I19" s="18"/>
    </row>
    <row r="20" spans="1:9" ht="15" customHeight="1" x14ac:dyDescent="0.15">
      <c r="D20" s="17"/>
      <c r="E20" s="17"/>
      <c r="F20" s="17"/>
      <c r="G20" s="17"/>
      <c r="H20" s="17"/>
      <c r="I20" s="17"/>
    </row>
    <row r="21" spans="1:9" ht="15" customHeight="1" x14ac:dyDescent="0.15">
      <c r="B21" s="4" t="s">
        <v>78</v>
      </c>
      <c r="C21" s="15" t="s">
        <v>11</v>
      </c>
      <c r="E21" s="35">
        <v>400000</v>
      </c>
      <c r="F21" s="40">
        <v>351465.6</v>
      </c>
      <c r="G21" s="40">
        <f>F23</f>
        <v>285148.92638399993</v>
      </c>
      <c r="H21" s="40">
        <f>G23</f>
        <v>199269.11056613366</v>
      </c>
      <c r="I21" s="40">
        <f>H23</f>
        <v>92237.19872103793</v>
      </c>
    </row>
    <row r="22" spans="1:9" ht="15" customHeight="1" x14ac:dyDescent="0.15">
      <c r="B22" s="4" t="s">
        <v>81</v>
      </c>
      <c r="C22" s="15" t="s">
        <v>11</v>
      </c>
      <c r="E22" s="40">
        <f>E12</f>
        <v>-48534.400000000009</v>
      </c>
      <c r="F22" s="40">
        <f>F12</f>
        <v>-66316.673616000029</v>
      </c>
      <c r="G22" s="40">
        <f>G12</f>
        <v>-85879.815817866271</v>
      </c>
      <c r="H22" s="40">
        <f>H12</f>
        <v>-107031.91184509573</v>
      </c>
      <c r="I22" s="40">
        <f>I12</f>
        <v>-92237.19872103793</v>
      </c>
    </row>
    <row r="23" spans="1:9" ht="15" customHeight="1" x14ac:dyDescent="0.15">
      <c r="B23" s="24" t="s">
        <v>84</v>
      </c>
      <c r="C23" s="25" t="s">
        <v>11</v>
      </c>
      <c r="D23" s="35">
        <v>400000</v>
      </c>
      <c r="E23" s="37">
        <f>E21+E22</f>
        <v>351465.6</v>
      </c>
      <c r="F23" s="37">
        <f>SUM(F21:F22)</f>
        <v>285148.92638399993</v>
      </c>
      <c r="G23" s="37">
        <f>G21+G12</f>
        <v>199269.11056613366</v>
      </c>
      <c r="H23" s="37">
        <f>SUM(H21:H22)</f>
        <v>92237.19872103793</v>
      </c>
      <c r="I23" s="37">
        <f>SUM(I21:I22)</f>
        <v>0</v>
      </c>
    </row>
    <row r="24" spans="1:9" ht="15" customHeight="1" x14ac:dyDescent="0.15">
      <c r="D24" s="17"/>
      <c r="E24" s="17"/>
      <c r="F24" s="17"/>
      <c r="G24" s="17"/>
      <c r="H24" s="17"/>
      <c r="I24" s="17"/>
    </row>
    <row r="25" spans="1:9" s="3" customFormat="1" ht="15" customHeight="1" x14ac:dyDescent="0.1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Microsoft Office User</cp:lastModifiedBy>
  <dcterms:created xsi:type="dcterms:W3CDTF">2020-07-20T11:12:49Z</dcterms:created>
  <dcterms:modified xsi:type="dcterms:W3CDTF">2023-02-19T00:40:07Z</dcterms:modified>
</cp:coreProperties>
</file>