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ramanan/Documents/Lululemon Sales/"/>
    </mc:Choice>
  </mc:AlternateContent>
  <xr:revisionPtr revIDLastSave="0" documentId="13_ncr:1_{E674B57C-2522-7F4D-B7FF-A026824E45E7}" xr6:coauthVersionLast="47" xr6:coauthVersionMax="47" xr10:uidLastSave="{00000000-0000-0000-0000-000000000000}"/>
  <bookViews>
    <workbookView xWindow="0" yWindow="0" windowWidth="28800" windowHeight="18000" xr2:uid="{28577443-9CD6-4D3C-91D4-DCB3DF84C42F}"/>
  </bookViews>
  <sheets>
    <sheet name="Future Forecast models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3" l="1"/>
  <c r="AC34" i="3"/>
  <c r="Y34" i="3"/>
  <c r="U34" i="3"/>
  <c r="Q34" i="3"/>
  <c r="AD34" i="3" s="1"/>
  <c r="Q12" i="3"/>
  <c r="R29" i="3"/>
  <c r="S29" i="3"/>
  <c r="T29" i="3"/>
  <c r="U29" i="3"/>
  <c r="U31" i="3" s="1"/>
  <c r="V29" i="3"/>
  <c r="W29" i="3"/>
  <c r="W31" i="3" s="1"/>
  <c r="X29" i="3"/>
  <c r="X31" i="3" s="1"/>
  <c r="Y29" i="3"/>
  <c r="Y31" i="3" s="1"/>
  <c r="Z29" i="3"/>
  <c r="AA29" i="3"/>
  <c r="AB29" i="3"/>
  <c r="AC29" i="3"/>
  <c r="AC31" i="3" s="1"/>
  <c r="Q29" i="3"/>
  <c r="Q31" i="3" s="1"/>
  <c r="R7" i="3"/>
  <c r="Q7" i="3"/>
  <c r="Q2" i="3"/>
  <c r="P31" i="3"/>
  <c r="AD35" i="3"/>
  <c r="P35" i="3"/>
  <c r="P34" i="3"/>
  <c r="AD33" i="3"/>
  <c r="P33" i="3"/>
  <c r="AD32" i="3"/>
  <c r="P32" i="3"/>
  <c r="AB31" i="3"/>
  <c r="AA31" i="3"/>
  <c r="Z31" i="3"/>
  <c r="V31" i="3"/>
  <c r="T31" i="3"/>
  <c r="S31" i="3"/>
  <c r="R31" i="3"/>
  <c r="AD30" i="3"/>
  <c r="C42" i="3"/>
  <c r="C40" i="3"/>
  <c r="P28" i="3"/>
  <c r="P27" i="3"/>
  <c r="C20" i="3"/>
  <c r="C18" i="3"/>
  <c r="C15" i="3"/>
  <c r="C19" i="3" s="1"/>
  <c r="C14" i="3"/>
  <c r="C17" i="3" s="1"/>
  <c r="AD13" i="3"/>
  <c r="P13" i="3"/>
  <c r="P12" i="3"/>
  <c r="AD11" i="3"/>
  <c r="P11" i="3"/>
  <c r="AD10" i="3"/>
  <c r="P10" i="3"/>
  <c r="O9" i="3"/>
  <c r="N9" i="3"/>
  <c r="M9" i="3"/>
  <c r="L9" i="3"/>
  <c r="K9" i="3"/>
  <c r="J9" i="3"/>
  <c r="I9" i="3"/>
  <c r="H9" i="3"/>
  <c r="W7" i="3" s="1"/>
  <c r="G9" i="3"/>
  <c r="F9" i="3"/>
  <c r="E9" i="3"/>
  <c r="D9" i="3"/>
  <c r="C9" i="3"/>
  <c r="P8" i="3"/>
  <c r="P7" i="3"/>
  <c r="P9" i="3" s="1"/>
  <c r="P6" i="3"/>
  <c r="P5" i="3"/>
  <c r="AD29" i="3" l="1"/>
  <c r="D5" i="3"/>
  <c r="D6" i="3"/>
  <c r="D20" i="3" s="1"/>
  <c r="AA7" i="3"/>
  <c r="AA9" i="3" s="1"/>
  <c r="AD31" i="3"/>
  <c r="AB7" i="3"/>
  <c r="T7" i="3"/>
  <c r="V7" i="3"/>
  <c r="AD8" i="3"/>
  <c r="X7" i="3"/>
  <c r="W9" i="3"/>
  <c r="U7" i="3"/>
  <c r="AC7" i="3"/>
  <c r="C36" i="3"/>
  <c r="D27" i="3" s="1"/>
  <c r="C39" i="3"/>
  <c r="Y7" i="3"/>
  <c r="Z7" i="3"/>
  <c r="C31" i="3"/>
  <c r="C37" i="3"/>
  <c r="D28" i="3" s="1"/>
  <c r="S7" i="3"/>
  <c r="D15" i="3"/>
  <c r="D18" i="3" l="1"/>
  <c r="D14" i="3"/>
  <c r="Z9" i="3"/>
  <c r="Y12" i="3"/>
  <c r="AC12" i="3" s="1"/>
  <c r="AB9" i="3"/>
  <c r="Q9" i="3"/>
  <c r="AD7" i="3"/>
  <c r="AD9" i="3" s="1"/>
  <c r="R9" i="3"/>
  <c r="AC9" i="3"/>
  <c r="Y9" i="3"/>
  <c r="C41" i="3"/>
  <c r="E6" i="3"/>
  <c r="D19" i="3"/>
  <c r="V9" i="3"/>
  <c r="U12" i="3"/>
  <c r="D37" i="3"/>
  <c r="E28" i="3" s="1"/>
  <c r="U9" i="3"/>
  <c r="S9" i="3"/>
  <c r="X9" i="3"/>
  <c r="T9" i="3"/>
  <c r="E5" i="3" l="1"/>
  <c r="D17" i="3"/>
  <c r="E15" i="3"/>
  <c r="F6" i="3" s="1"/>
  <c r="E20" i="3"/>
  <c r="D41" i="3"/>
  <c r="D42" i="3"/>
  <c r="D40" i="3"/>
  <c r="D31" i="3"/>
  <c r="D36" i="3"/>
  <c r="E27" i="3" s="1"/>
  <c r="E18" i="3" l="1"/>
  <c r="E14" i="3"/>
  <c r="F5" i="3" s="1"/>
  <c r="E42" i="3"/>
  <c r="D39" i="3"/>
  <c r="E36" i="3"/>
  <c r="F27" i="3" s="1"/>
  <c r="F20" i="3"/>
  <c r="F15" i="3"/>
  <c r="G6" i="3" s="1"/>
  <c r="F19" i="3"/>
  <c r="E19" i="3"/>
  <c r="E37" i="3"/>
  <c r="F28" i="3" s="1"/>
  <c r="F14" i="3" l="1"/>
  <c r="G5" i="3" s="1"/>
  <c r="F18" i="3"/>
  <c r="F17" i="3"/>
  <c r="E17" i="3"/>
  <c r="G20" i="3"/>
  <c r="G15" i="3"/>
  <c r="H6" i="3" s="1"/>
  <c r="F37" i="3"/>
  <c r="G28" i="3" s="1"/>
  <c r="E40" i="3"/>
  <c r="E31" i="3"/>
  <c r="E39" i="3"/>
  <c r="E41" i="3"/>
  <c r="G14" i="3" l="1"/>
  <c r="H5" i="3" s="1"/>
  <c r="G18" i="3"/>
  <c r="G17" i="3"/>
  <c r="F40" i="3"/>
  <c r="F31" i="3"/>
  <c r="F36" i="3"/>
  <c r="G27" i="3" s="1"/>
  <c r="H20" i="3"/>
  <c r="H15" i="3"/>
  <c r="I6" i="3" s="1"/>
  <c r="F42" i="3"/>
  <c r="F41" i="3"/>
  <c r="G19" i="3"/>
  <c r="H18" i="3" l="1"/>
  <c r="H14" i="3"/>
  <c r="I5" i="3" s="1"/>
  <c r="H17" i="3"/>
  <c r="G36" i="3"/>
  <c r="H27" i="3" s="1"/>
  <c r="I20" i="3"/>
  <c r="I15" i="3"/>
  <c r="J6" i="3" s="1"/>
  <c r="F39" i="3"/>
  <c r="G42" i="3"/>
  <c r="H19" i="3"/>
  <c r="G37" i="3"/>
  <c r="H28" i="3" s="1"/>
  <c r="I14" i="3" l="1"/>
  <c r="J5" i="3" s="1"/>
  <c r="I18" i="3"/>
  <c r="I17" i="3"/>
  <c r="I19" i="3"/>
  <c r="G39" i="3"/>
  <c r="G40" i="3"/>
  <c r="G31" i="3"/>
  <c r="H37" i="3"/>
  <c r="I28" i="3" s="1"/>
  <c r="J20" i="3"/>
  <c r="J15" i="3"/>
  <c r="K6" i="3" s="1"/>
  <c r="G41" i="3"/>
  <c r="J14" i="3" l="1"/>
  <c r="K5" i="3" s="1"/>
  <c r="J18" i="3"/>
  <c r="J19" i="3"/>
  <c r="I37" i="3"/>
  <c r="J28" i="3" s="1"/>
  <c r="K20" i="3"/>
  <c r="K15" i="3"/>
  <c r="L6" i="3" s="1"/>
  <c r="K19" i="3"/>
  <c r="H31" i="3"/>
  <c r="H40" i="3"/>
  <c r="H41" i="3"/>
  <c r="H42" i="3"/>
  <c r="H36" i="3"/>
  <c r="I27" i="3" s="1"/>
  <c r="H39" i="3" l="1"/>
  <c r="K18" i="3"/>
  <c r="K14" i="3"/>
  <c r="L5" i="3" s="1"/>
  <c r="K17" i="3"/>
  <c r="J17" i="3"/>
  <c r="L20" i="3"/>
  <c r="L15" i="3"/>
  <c r="M6" i="3" s="1"/>
  <c r="L19" i="3"/>
  <c r="J37" i="3"/>
  <c r="K28" i="3" s="1"/>
  <c r="I41" i="3"/>
  <c r="I42" i="3"/>
  <c r="L18" i="3" l="1"/>
  <c r="L14" i="3"/>
  <c r="M5" i="3" s="1"/>
  <c r="L17" i="3"/>
  <c r="I31" i="3"/>
  <c r="I40" i="3"/>
  <c r="M20" i="3"/>
  <c r="M15" i="3"/>
  <c r="N6" i="3" s="1"/>
  <c r="M19" i="3"/>
  <c r="I36" i="3"/>
  <c r="J27" i="3" s="1"/>
  <c r="K37" i="3"/>
  <c r="L28" i="3" s="1"/>
  <c r="J41" i="3"/>
  <c r="J42" i="3"/>
  <c r="M18" i="3" l="1"/>
  <c r="M14" i="3"/>
  <c r="N5" i="3" s="1"/>
  <c r="M17" i="3"/>
  <c r="I39" i="3"/>
  <c r="L37" i="3"/>
  <c r="M28" i="3" s="1"/>
  <c r="N20" i="3"/>
  <c r="N15" i="3"/>
  <c r="O6" i="3" s="1"/>
  <c r="K42" i="3"/>
  <c r="K41" i="3"/>
  <c r="N18" i="3" l="1"/>
  <c r="N14" i="3"/>
  <c r="O5" i="3" s="1"/>
  <c r="N17" i="3"/>
  <c r="O20" i="3"/>
  <c r="P20" i="3" s="1"/>
  <c r="O15" i="3"/>
  <c r="J40" i="3"/>
  <c r="J31" i="3"/>
  <c r="J36" i="3"/>
  <c r="K27" i="3" s="1"/>
  <c r="M37" i="3"/>
  <c r="N28" i="3" s="1"/>
  <c r="N19" i="3"/>
  <c r="L41" i="3"/>
  <c r="L42" i="3"/>
  <c r="O18" i="3" l="1"/>
  <c r="P18" i="3" s="1"/>
  <c r="O14" i="3"/>
  <c r="O17" i="3"/>
  <c r="P17" i="3" s="1"/>
  <c r="J39" i="3"/>
  <c r="Q6" i="3"/>
  <c r="P15" i="3"/>
  <c r="M42" i="3"/>
  <c r="M41" i="3"/>
  <c r="O19" i="3"/>
  <c r="P19" i="3" s="1"/>
  <c r="Q5" i="3" l="1"/>
  <c r="P14" i="3"/>
  <c r="K40" i="3"/>
  <c r="K31" i="3"/>
  <c r="Q15" i="3"/>
  <c r="R6" i="3" s="1"/>
  <c r="AD6" i="3"/>
  <c r="Q20" i="3"/>
  <c r="N42" i="3"/>
  <c r="K36" i="3"/>
  <c r="L27" i="3" s="1"/>
  <c r="N37" i="3"/>
  <c r="O28" i="3" s="1"/>
  <c r="Q19" i="3" l="1"/>
  <c r="AD5" i="3"/>
  <c r="AD12" i="3"/>
  <c r="Q18" i="3"/>
  <c r="K39" i="3"/>
  <c r="N41" i="3"/>
  <c r="R15" i="3"/>
  <c r="S6" i="3" s="1"/>
  <c r="R20" i="3"/>
  <c r="R19" i="3"/>
  <c r="L36" i="3"/>
  <c r="M27" i="3" s="1"/>
  <c r="Q14" i="3" l="1"/>
  <c r="S15" i="3"/>
  <c r="T6" i="3" s="1"/>
  <c r="S20" i="3"/>
  <c r="L40" i="3"/>
  <c r="L31" i="3"/>
  <c r="L39" i="3"/>
  <c r="O42" i="3"/>
  <c r="P42" i="3" s="1"/>
  <c r="P30" i="3"/>
  <c r="O37" i="3"/>
  <c r="R5" i="3" l="1"/>
  <c r="Q17" i="3"/>
  <c r="S19" i="3"/>
  <c r="M40" i="3"/>
  <c r="M31" i="3"/>
  <c r="M36" i="3"/>
  <c r="N27" i="3" s="1"/>
  <c r="Q28" i="3"/>
  <c r="P37" i="3"/>
  <c r="T15" i="3"/>
  <c r="U6" i="3" s="1"/>
  <c r="T20" i="3"/>
  <c r="O41" i="3"/>
  <c r="P41" i="3" s="1"/>
  <c r="R14" i="3" l="1"/>
  <c r="S5" i="3" s="1"/>
  <c r="R17" i="3"/>
  <c r="R18" i="3"/>
  <c r="T19" i="3"/>
  <c r="AD28" i="3"/>
  <c r="Q37" i="3"/>
  <c r="R28" i="3" s="1"/>
  <c r="Q42" i="3"/>
  <c r="N36" i="3"/>
  <c r="O27" i="3" s="1"/>
  <c r="U15" i="3"/>
  <c r="V6" i="3" s="1"/>
  <c r="U20" i="3"/>
  <c r="M39" i="3"/>
  <c r="S14" i="3" l="1"/>
  <c r="T5" i="3" s="1"/>
  <c r="S17" i="3"/>
  <c r="S18" i="3"/>
  <c r="N40" i="3"/>
  <c r="N31" i="3"/>
  <c r="N39" i="3"/>
  <c r="R42" i="3"/>
  <c r="R37" i="3"/>
  <c r="S28" i="3" s="1"/>
  <c r="V15" i="3"/>
  <c r="W6" i="3" s="1"/>
  <c r="V19" i="3"/>
  <c r="V20" i="3"/>
  <c r="U19" i="3"/>
  <c r="Q41" i="3"/>
  <c r="T14" i="3" l="1"/>
  <c r="U5" i="3" s="1"/>
  <c r="T18" i="3"/>
  <c r="T17" i="3"/>
  <c r="W15" i="3"/>
  <c r="X6" i="3" s="1"/>
  <c r="W20" i="3"/>
  <c r="S42" i="3"/>
  <c r="S37" i="3"/>
  <c r="T28" i="3" s="1"/>
  <c r="O40" i="3"/>
  <c r="P40" i="3" s="1"/>
  <c r="O31" i="3"/>
  <c r="P29" i="3"/>
  <c r="R41" i="3"/>
  <c r="O36" i="3"/>
  <c r="U14" i="3" l="1"/>
  <c r="V5" i="3" s="1"/>
  <c r="U18" i="3"/>
  <c r="U17" i="3"/>
  <c r="P36" i="3"/>
  <c r="Q27" i="3"/>
  <c r="W19" i="3"/>
  <c r="X15" i="3"/>
  <c r="Y6" i="3" s="1"/>
  <c r="X20" i="3"/>
  <c r="T42" i="3"/>
  <c r="T37" i="3"/>
  <c r="U28" i="3" s="1"/>
  <c r="O39" i="3"/>
  <c r="P39" i="3" s="1"/>
  <c r="S41" i="3"/>
  <c r="V14" i="3" l="1"/>
  <c r="W5" i="3" s="1"/>
  <c r="V18" i="3"/>
  <c r="X19" i="3"/>
  <c r="T41" i="3"/>
  <c r="Y15" i="3"/>
  <c r="Z6" i="3" s="1"/>
  <c r="Y20" i="3"/>
  <c r="Q36" i="3"/>
  <c r="R27" i="3" s="1"/>
  <c r="Q40" i="3"/>
  <c r="AD27" i="3"/>
  <c r="U42" i="3"/>
  <c r="U37" i="3"/>
  <c r="V28" i="3" s="1"/>
  <c r="V17" i="3" l="1"/>
  <c r="W14" i="3"/>
  <c r="X5" i="3" s="1"/>
  <c r="W18" i="3"/>
  <c r="Y19" i="3"/>
  <c r="Q39" i="3"/>
  <c r="V42" i="3"/>
  <c r="V37" i="3"/>
  <c r="W28" i="3" s="1"/>
  <c r="U41" i="3"/>
  <c r="R36" i="3"/>
  <c r="S27" i="3" s="1"/>
  <c r="R40" i="3"/>
  <c r="Z15" i="3"/>
  <c r="AA6" i="3" s="1"/>
  <c r="Z19" i="3"/>
  <c r="Z20" i="3"/>
  <c r="W17" i="3" l="1"/>
  <c r="X14" i="3"/>
  <c r="Y5" i="3" s="1"/>
  <c r="X18" i="3"/>
  <c r="V41" i="3"/>
  <c r="AA15" i="3"/>
  <c r="AB6" i="3" s="1"/>
  <c r="AA20" i="3"/>
  <c r="S40" i="3"/>
  <c r="S36" i="3"/>
  <c r="T27" i="3" s="1"/>
  <c r="R39" i="3"/>
  <c r="W42" i="3"/>
  <c r="W37" i="3"/>
  <c r="X28" i="3" s="1"/>
  <c r="X17" i="3" l="1"/>
  <c r="AA19" i="3"/>
  <c r="Y18" i="3"/>
  <c r="Y14" i="3"/>
  <c r="Z5" i="3" s="1"/>
  <c r="X42" i="3"/>
  <c r="X37" i="3"/>
  <c r="Y28" i="3" s="1"/>
  <c r="W41" i="3"/>
  <c r="AB15" i="3"/>
  <c r="AC6" i="3" s="1"/>
  <c r="AB20" i="3"/>
  <c r="T40" i="3"/>
  <c r="T36" i="3"/>
  <c r="U27" i="3" s="1"/>
  <c r="S39" i="3"/>
  <c r="Y17" i="3" l="1"/>
  <c r="Z14" i="3"/>
  <c r="AA5" i="3" s="1"/>
  <c r="Z18" i="3"/>
  <c r="Z17" i="3"/>
  <c r="AB19" i="3"/>
  <c r="AC15" i="3"/>
  <c r="AD15" i="3" s="1"/>
  <c r="AC20" i="3"/>
  <c r="AD20" i="3" s="1"/>
  <c r="Y37" i="3"/>
  <c r="Z28" i="3" s="1"/>
  <c r="Y42" i="3"/>
  <c r="T39" i="3"/>
  <c r="U40" i="3"/>
  <c r="U36" i="3"/>
  <c r="V27" i="3" s="1"/>
  <c r="X41" i="3"/>
  <c r="AA14" i="3" l="1"/>
  <c r="AB5" i="3" s="1"/>
  <c r="AA18" i="3"/>
  <c r="AA17" i="3"/>
  <c r="Y41" i="3"/>
  <c r="Z42" i="3"/>
  <c r="Z37" i="3"/>
  <c r="AA28" i="3" s="1"/>
  <c r="V40" i="3"/>
  <c r="V36" i="3"/>
  <c r="W27" i="3" s="1"/>
  <c r="U39" i="3"/>
  <c r="AC19" i="3"/>
  <c r="AD19" i="3" s="1"/>
  <c r="AB14" i="3" l="1"/>
  <c r="AC5" i="3" s="1"/>
  <c r="AB17" i="3"/>
  <c r="AB18" i="3"/>
  <c r="Z41" i="3"/>
  <c r="W36" i="3"/>
  <c r="X27" i="3" s="1"/>
  <c r="W40" i="3"/>
  <c r="V39" i="3"/>
  <c r="AA42" i="3"/>
  <c r="AA37" i="3"/>
  <c r="AB28" i="3" s="1"/>
  <c r="AC14" i="3" l="1"/>
  <c r="AD14" i="3" s="1"/>
  <c r="AC18" i="3"/>
  <c r="AD18" i="3" s="1"/>
  <c r="AC17" i="3"/>
  <c r="AD17" i="3" s="1"/>
  <c r="AA41" i="3"/>
  <c r="AB42" i="3"/>
  <c r="AB37" i="3"/>
  <c r="AC28" i="3" s="1"/>
  <c r="X36" i="3"/>
  <c r="Y27" i="3" s="1"/>
  <c r="X40" i="3"/>
  <c r="W39" i="3"/>
  <c r="Y36" i="3" l="1"/>
  <c r="Z27" i="3" s="1"/>
  <c r="Y40" i="3"/>
  <c r="X39" i="3"/>
  <c r="AC42" i="3"/>
  <c r="AD42" i="3" s="1"/>
  <c r="AC37" i="3"/>
  <c r="AD37" i="3" s="1"/>
  <c r="AB41" i="3"/>
  <c r="AC41" i="3" l="1"/>
  <c r="AD41" i="3" s="1"/>
  <c r="Z36" i="3"/>
  <c r="AA27" i="3" s="1"/>
  <c r="Z40" i="3"/>
  <c r="Y39" i="3"/>
  <c r="AA40" i="3" l="1"/>
  <c r="AA36" i="3"/>
  <c r="AB27" i="3" s="1"/>
  <c r="Z39" i="3"/>
  <c r="AA39" i="3" l="1"/>
  <c r="AB40" i="3"/>
  <c r="AB36" i="3"/>
  <c r="AC27" i="3" s="1"/>
  <c r="AB39" i="3" l="1"/>
  <c r="AC40" i="3"/>
  <c r="AD40" i="3" s="1"/>
  <c r="AC36" i="3"/>
  <c r="AD36" i="3" s="1"/>
  <c r="AC39" i="3" l="1"/>
  <c r="AD39" i="3" s="1"/>
</calcChain>
</file>

<file path=xl/sharedStrings.xml><?xml version="1.0" encoding="utf-8"?>
<sst xmlns="http://schemas.openxmlformats.org/spreadsheetml/2006/main" count="94" uniqueCount="48">
  <si>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</si>
  <si>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</si>
  <si>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</si>
  <si>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</si>
  <si>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</si>
  <si>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</si>
  <si>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</si>
  <si>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</si>
  <si>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</si>
  <si>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</si>
  <si>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t>wk-11</t>
  </si>
  <si>
    <t>wk-12</t>
  </si>
  <si>
    <t>EOP Inv.</t>
  </si>
  <si>
    <t>Stock-to-Sales</t>
  </si>
  <si>
    <t>Sell-thru %</t>
  </si>
  <si>
    <t>wk-13</t>
  </si>
  <si>
    <t>QTR 1</t>
  </si>
  <si>
    <r>
      <t>BOP Inv.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</si>
  <si>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Sales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</si>
  <si>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Receipts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</si>
  <si>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MDs</t>
    </r>
    <r>
      <rPr>
        <i/>
        <sz val="9"/>
        <color theme="4" tint="0.39997558519241921"/>
        <rFont val="Calibri"/>
        <family val="2"/>
        <scheme val="minor"/>
      </rPr>
      <t xml:space="preserve"> (data input)</t>
    </r>
  </si>
  <si>
    <r>
      <t>LY BOP Inv.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</si>
  <si>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LY Sales</t>
    </r>
    <r>
      <rPr>
        <i/>
        <sz val="9"/>
        <color rgb="FFFF0000"/>
        <rFont val="Calibri"/>
        <family val="2"/>
        <scheme val="minor"/>
      </rPr>
      <t xml:space="preserve"> (data input)</t>
    </r>
  </si>
  <si>
    <r>
      <t>LY MDs</t>
    </r>
    <r>
      <rPr>
        <i/>
        <sz val="9"/>
        <color theme="4" tint="0.39997558519241921"/>
        <rFont val="Calibri"/>
        <family val="2"/>
        <scheme val="minor"/>
      </rPr>
      <t xml:space="preserve"> (data input)</t>
    </r>
  </si>
  <si>
    <r>
      <t>LY Receipts</t>
    </r>
    <r>
      <rPr>
        <i/>
        <sz val="9"/>
        <color rgb="FFFF0000"/>
        <rFont val="Calibri"/>
        <family val="2"/>
        <scheme val="minor"/>
      </rPr>
      <t xml:space="preserve"> (data input)</t>
    </r>
  </si>
  <si>
    <t>LY EOP Inv.</t>
  </si>
  <si>
    <t>LY Stock-to-Sales</t>
  </si>
  <si>
    <t>LY Sell-thru %</t>
  </si>
  <si>
    <t>wk-14</t>
  </si>
  <si>
    <t>wk-15</t>
  </si>
  <si>
    <t>wk-16</t>
  </si>
  <si>
    <t>wk-17</t>
  </si>
  <si>
    <t>wk-18</t>
  </si>
  <si>
    <t>wk-19</t>
  </si>
  <si>
    <t>wk-20</t>
  </si>
  <si>
    <t>wk-21</t>
  </si>
  <si>
    <t>wk-22</t>
  </si>
  <si>
    <t>wk-23</t>
  </si>
  <si>
    <t>wk-24</t>
  </si>
  <si>
    <t>wk-25</t>
  </si>
  <si>
    <t>wk-26</t>
  </si>
  <si>
    <t>QTR 2</t>
  </si>
  <si>
    <t>Blue-shade cells = forecast</t>
  </si>
  <si>
    <t>DOLLARS</t>
  </si>
  <si>
    <t>TY/LY Sales variance</t>
  </si>
  <si>
    <t>OTB forecast model  (example version)</t>
  </si>
  <si>
    <t>OTB forecast model  (your Task version)</t>
  </si>
  <si>
    <r>
      <t xml:space="preserve">Ideal Category BOP </t>
    </r>
    <r>
      <rPr>
        <i/>
        <sz val="11"/>
        <color theme="1"/>
        <rFont val="Calibri"/>
        <family val="2"/>
        <scheme val="minor"/>
      </rPr>
      <t xml:space="preserve"> *(manual formula adjustment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</si>
</sst>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4" tint="0.39997558519241921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7" fillId="0" borderId="0" xfId="0" applyFont="1"/>
    <xf numFmtId="0" fontId="0" fillId="4" borderId="0" xfId="0" applyFill="1" applyAlignment="1">
      <alignment horizontal="center"/>
    </xf>
    <xf numFmtId="0" fontId="0" fillId="5" borderId="0" xfId="0" applyFill="1"/>
    <xf numFmtId="0" fontId="3" fillId="5" borderId="0" xfId="0" applyFont="1" applyFill="1"/>
    <xf numFmtId="3" fontId="3" fillId="5" borderId="8" xfId="0" applyNumberFormat="1" applyFont="1" applyFill="1" applyBorder="1" applyAlignment="1">
      <alignment horizontal="center"/>
    </xf>
    <xf numFmtId="3" fontId="3" fillId="5" borderId="0" xfId="0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9" fontId="0" fillId="5" borderId="8" xfId="1" applyFon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left"/>
    </xf>
    <xf numFmtId="164" fontId="0" fillId="5" borderId="8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10" fillId="4" borderId="0" xfId="0" applyFont="1" applyFill="1"/>
    <xf numFmtId="0" fontId="10" fillId="7" borderId="0" xfId="0" applyFont="1" applyFill="1"/>
    <xf numFmtId="0" fontId="0" fillId="7" borderId="0" xfId="0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 textRotation="255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4" xfId="0" applyFont="1" applyBorder="1" applyAlignment="1">
      <alignment horizontal="center" vertical="center" textRotation="255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FFFF"/>
      <color rgb="FF66FF66"/>
      <color rgb="FF009A4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4B69-6D8E-46C0-990C-D422F9F23EC0}">
  <dimension ref="A1:AH42"/>
  <sheetViews>
    <sheetView tabSelected="1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AD29" sqref="AD29"/>
    </sheetView>
  </sheetViews>
  <sheetFormatPr baseColWidth="10" defaultColWidth="8.83203125" defaultRowHeight="15" outlineLevelRow="1" x14ac:dyDescent="0.2"/>
  <cols>
    <col min="1" max="1" width="3.5" customWidth="1"/>
    <col min="2" max="2" width="21.33203125" customWidth="1"/>
    <col min="3" max="30" width="8.83203125" style="1" customWidth="1"/>
    <col min="31" max="31" width="3.83203125" customWidth="1"/>
    <col min="34" max="34" width="8" customWidth="1"/>
  </cols>
  <sheetData>
    <row r="1" spans="1:34" ht="4.75" customHeight="1" x14ac:dyDescent="0.2"/>
    <row r="2" spans="1:34" ht="20" x14ac:dyDescent="0.25">
      <c r="B2" s="46" t="s">
        <v>45</v>
      </c>
      <c r="C2" s="23"/>
      <c r="D2" s="23"/>
      <c r="E2" s="23"/>
      <c r="K2" s="19"/>
      <c r="L2" s="19"/>
      <c r="M2" s="19"/>
      <c r="N2" s="19"/>
      <c r="Q2" s="49">
        <f>AVERAGE(D5:E5,G5:H5,N5)</f>
        <v>11810</v>
      </c>
      <c r="R2" s="36" t="s">
        <v>47</v>
      </c>
      <c r="X2" s="38" t="s">
        <v>42</v>
      </c>
      <c r="Y2" s="37"/>
      <c r="Z2" s="37"/>
    </row>
    <row r="4" spans="1:34" s="8" customFormat="1" x14ac:dyDescent="0.2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15</v>
      </c>
      <c r="P4" s="10" t="s">
        <v>16</v>
      </c>
      <c r="Q4" s="9" t="s">
        <v>28</v>
      </c>
      <c r="R4" s="9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9" t="s">
        <v>34</v>
      </c>
      <c r="X4" s="9" t="s">
        <v>35</v>
      </c>
      <c r="Y4" s="9" t="s">
        <v>36</v>
      </c>
      <c r="Z4" s="9" t="s">
        <v>37</v>
      </c>
      <c r="AA4" s="9" t="s">
        <v>38</v>
      </c>
      <c r="AB4" s="9" t="s">
        <v>39</v>
      </c>
      <c r="AC4" s="9" t="s">
        <v>40</v>
      </c>
      <c r="AD4" s="10" t="s">
        <v>41</v>
      </c>
    </row>
    <row r="5" spans="1:34" ht="15" customHeight="1" x14ac:dyDescent="0.2">
      <c r="A5" s="50" t="s">
        <v>43</v>
      </c>
      <c r="B5" t="s">
        <v>17</v>
      </c>
      <c r="C5" s="15">
        <v>15000</v>
      </c>
      <c r="D5" s="16">
        <f>C14</f>
        <v>13350</v>
      </c>
      <c r="E5" s="16">
        <f t="shared" ref="E5:O6" si="0">D14</f>
        <v>11625</v>
      </c>
      <c r="F5" s="16">
        <f t="shared" si="0"/>
        <v>9925</v>
      </c>
      <c r="G5" s="16">
        <f t="shared" si="0"/>
        <v>13075</v>
      </c>
      <c r="H5" s="16">
        <f t="shared" si="0"/>
        <v>11275</v>
      </c>
      <c r="I5" s="16">
        <f t="shared" si="0"/>
        <v>9500</v>
      </c>
      <c r="J5" s="16">
        <f t="shared" si="0"/>
        <v>7675</v>
      </c>
      <c r="K5" s="16">
        <f t="shared" si="0"/>
        <v>5925</v>
      </c>
      <c r="L5" s="16">
        <f t="shared" si="0"/>
        <v>4325</v>
      </c>
      <c r="M5" s="16">
        <f t="shared" si="0"/>
        <v>2875</v>
      </c>
      <c r="N5" s="16">
        <f t="shared" si="0"/>
        <v>9725</v>
      </c>
      <c r="O5" s="16">
        <f t="shared" si="0"/>
        <v>8150</v>
      </c>
      <c r="P5" s="17">
        <f>C5</f>
        <v>15000</v>
      </c>
      <c r="Q5" s="15">
        <f>O14</f>
        <v>6450</v>
      </c>
      <c r="R5" s="16">
        <f>Q14</f>
        <v>17294.906548465759</v>
      </c>
      <c r="S5" s="16">
        <f t="shared" ref="S5:AC6" si="1">R14</f>
        <v>15607.242995091679</v>
      </c>
      <c r="T5" s="16">
        <f t="shared" si="1"/>
        <v>13732.061269120481</v>
      </c>
      <c r="U5" s="16">
        <f t="shared" si="1"/>
        <v>11856.87954314928</v>
      </c>
      <c r="V5" s="16">
        <f t="shared" si="1"/>
        <v>17060.508832719359</v>
      </c>
      <c r="W5" s="16">
        <f t="shared" si="1"/>
        <v>15325.965736196</v>
      </c>
      <c r="X5" s="16">
        <f t="shared" si="1"/>
        <v>13497.663553374081</v>
      </c>
      <c r="Y5" s="16">
        <f t="shared" si="1"/>
        <v>11810.000000000002</v>
      </c>
      <c r="Z5" s="16">
        <f t="shared" si="1"/>
        <v>17201.147462167202</v>
      </c>
      <c r="AA5" s="16">
        <f t="shared" si="1"/>
        <v>15372.845279345282</v>
      </c>
      <c r="AB5" s="16">
        <f t="shared" si="1"/>
        <v>13638.302182821923</v>
      </c>
      <c r="AC5" s="16">
        <f t="shared" si="1"/>
        <v>11810.000000000004</v>
      </c>
      <c r="AD5" s="17">
        <f>Q5</f>
        <v>6450</v>
      </c>
    </row>
    <row r="6" spans="1:34" ht="15" customHeight="1" x14ac:dyDescent="0.2">
      <c r="A6" s="51"/>
      <c r="B6" s="24" t="s">
        <v>21</v>
      </c>
      <c r="C6" s="39">
        <v>10000</v>
      </c>
      <c r="D6" s="40">
        <f>C15</f>
        <v>9075</v>
      </c>
      <c r="E6" s="40">
        <f t="shared" si="0"/>
        <v>8200</v>
      </c>
      <c r="F6" s="40">
        <f t="shared" si="0"/>
        <v>7225</v>
      </c>
      <c r="G6" s="40">
        <f t="shared" si="0"/>
        <v>10250</v>
      </c>
      <c r="H6" s="40">
        <f t="shared" si="0"/>
        <v>9300</v>
      </c>
      <c r="I6" s="40">
        <f t="shared" si="0"/>
        <v>8400</v>
      </c>
      <c r="J6" s="40">
        <f t="shared" si="0"/>
        <v>7450</v>
      </c>
      <c r="K6" s="40">
        <f t="shared" si="0"/>
        <v>6575</v>
      </c>
      <c r="L6" s="40">
        <f t="shared" si="0"/>
        <v>5650</v>
      </c>
      <c r="M6" s="40">
        <f t="shared" si="0"/>
        <v>4700</v>
      </c>
      <c r="N6" s="40">
        <f t="shared" si="0"/>
        <v>8800</v>
      </c>
      <c r="O6" s="40">
        <f t="shared" si="0"/>
        <v>7850</v>
      </c>
      <c r="P6" s="20">
        <f>C6</f>
        <v>10000</v>
      </c>
      <c r="Q6" s="39">
        <f>O15</f>
        <v>6925</v>
      </c>
      <c r="R6" s="40">
        <f>Q15</f>
        <v>5975</v>
      </c>
      <c r="S6" s="40">
        <f t="shared" si="1"/>
        <v>9575</v>
      </c>
      <c r="T6" s="40">
        <f t="shared" si="1"/>
        <v>8575</v>
      </c>
      <c r="U6" s="40">
        <f t="shared" si="1"/>
        <v>7575</v>
      </c>
      <c r="V6" s="40">
        <f t="shared" si="1"/>
        <v>6600</v>
      </c>
      <c r="W6" s="40">
        <f t="shared" si="1"/>
        <v>9675</v>
      </c>
      <c r="X6" s="40">
        <f t="shared" si="1"/>
        <v>8700</v>
      </c>
      <c r="Y6" s="40">
        <f t="shared" si="1"/>
        <v>7800</v>
      </c>
      <c r="Z6" s="40">
        <f t="shared" si="1"/>
        <v>6850</v>
      </c>
      <c r="AA6" s="40">
        <f t="shared" si="1"/>
        <v>5875</v>
      </c>
      <c r="AB6" s="40">
        <f t="shared" si="1"/>
        <v>8950</v>
      </c>
      <c r="AC6" s="40">
        <f t="shared" si="1"/>
        <v>7975</v>
      </c>
      <c r="AD6" s="20">
        <f>Q6</f>
        <v>6925</v>
      </c>
    </row>
    <row r="7" spans="1:34" ht="15" customHeight="1" x14ac:dyDescent="0.2">
      <c r="A7" s="51"/>
      <c r="B7" t="s">
        <v>18</v>
      </c>
      <c r="C7" s="18">
        <v>1650</v>
      </c>
      <c r="D7" s="19">
        <v>1725</v>
      </c>
      <c r="E7" s="19">
        <v>1700</v>
      </c>
      <c r="F7" s="19">
        <v>1850</v>
      </c>
      <c r="G7" s="19">
        <v>1800</v>
      </c>
      <c r="H7" s="19">
        <v>1775</v>
      </c>
      <c r="I7" s="19">
        <v>1825</v>
      </c>
      <c r="J7" s="19">
        <v>1750</v>
      </c>
      <c r="K7" s="19">
        <v>1600</v>
      </c>
      <c r="L7" s="41">
        <v>1450</v>
      </c>
      <c r="M7" s="41">
        <v>1150</v>
      </c>
      <c r="N7" s="19">
        <v>1575</v>
      </c>
      <c r="O7" s="19">
        <v>1700</v>
      </c>
      <c r="P7" s="20">
        <f>SUM(C7:O7)</f>
        <v>21550</v>
      </c>
      <c r="Q7" s="42">
        <f>Q8+(Q8*AVERAGE($C9:$K9,$O9))</f>
        <v>1781.4226396726397</v>
      </c>
      <c r="R7" s="43">
        <f>R8+(R8*AVERAGE($C9:$K9,$O9))</f>
        <v>1687.6635533740796</v>
      </c>
      <c r="S7" s="43">
        <f t="shared" ref="R7:AC7" si="2">S8+(S8*AVERAGE($C9:$K9,$O9))</f>
        <v>1875.1817259711997</v>
      </c>
      <c r="T7" s="43">
        <f t="shared" si="2"/>
        <v>1875.1817259711997</v>
      </c>
      <c r="U7" s="43">
        <f t="shared" si="2"/>
        <v>1828.3021828219198</v>
      </c>
      <c r="V7" s="43">
        <f t="shared" si="2"/>
        <v>1734.5430965233597</v>
      </c>
      <c r="W7" s="43">
        <f t="shared" si="2"/>
        <v>1828.3021828219198</v>
      </c>
      <c r="X7" s="43">
        <f t="shared" si="2"/>
        <v>1687.6635533740796</v>
      </c>
      <c r="Y7" s="43">
        <f t="shared" si="2"/>
        <v>1781.4226396726397</v>
      </c>
      <c r="Z7" s="43">
        <f t="shared" si="2"/>
        <v>1828.3021828219198</v>
      </c>
      <c r="AA7" s="43">
        <f t="shared" si="2"/>
        <v>1734.5430965233597</v>
      </c>
      <c r="AB7" s="43">
        <f t="shared" si="2"/>
        <v>1828.3021828219198</v>
      </c>
      <c r="AC7" s="43">
        <f t="shared" si="2"/>
        <v>1781.4226396726397</v>
      </c>
      <c r="AD7" s="20">
        <f>SUM(Q7:AC7)</f>
        <v>23252.253402042879</v>
      </c>
      <c r="AF7" s="22"/>
    </row>
    <row r="8" spans="1:34" ht="15" customHeight="1" x14ac:dyDescent="0.2">
      <c r="A8" s="51"/>
      <c r="B8" s="24" t="s">
        <v>22</v>
      </c>
      <c r="C8" s="39">
        <v>925</v>
      </c>
      <c r="D8" s="40">
        <v>875</v>
      </c>
      <c r="E8" s="40">
        <v>975</v>
      </c>
      <c r="F8" s="40">
        <v>975</v>
      </c>
      <c r="G8" s="40">
        <v>950</v>
      </c>
      <c r="H8" s="40">
        <v>900</v>
      </c>
      <c r="I8" s="40">
        <v>950</v>
      </c>
      <c r="J8" s="40">
        <v>875</v>
      </c>
      <c r="K8" s="40">
        <v>925</v>
      </c>
      <c r="L8" s="40">
        <v>950</v>
      </c>
      <c r="M8" s="40">
        <v>900</v>
      </c>
      <c r="N8" s="40">
        <v>950</v>
      </c>
      <c r="O8" s="40">
        <v>925</v>
      </c>
      <c r="P8" s="20">
        <f>SUM(C8:O8)</f>
        <v>12075</v>
      </c>
      <c r="Q8" s="39">
        <v>950</v>
      </c>
      <c r="R8" s="40">
        <v>900</v>
      </c>
      <c r="S8" s="40">
        <v>1000</v>
      </c>
      <c r="T8" s="40">
        <v>1000</v>
      </c>
      <c r="U8" s="40">
        <v>975</v>
      </c>
      <c r="V8" s="40">
        <v>925</v>
      </c>
      <c r="W8" s="40">
        <v>975</v>
      </c>
      <c r="X8" s="40">
        <v>900</v>
      </c>
      <c r="Y8" s="40">
        <v>950</v>
      </c>
      <c r="Z8" s="40">
        <v>975</v>
      </c>
      <c r="AA8" s="40">
        <v>925</v>
      </c>
      <c r="AB8" s="40">
        <v>975</v>
      </c>
      <c r="AC8" s="40">
        <v>950</v>
      </c>
      <c r="AD8" s="20">
        <f>SUM(Q8:AC8)</f>
        <v>12400</v>
      </c>
      <c r="AF8" s="22"/>
    </row>
    <row r="9" spans="1:34" ht="15" customHeight="1" x14ac:dyDescent="0.2">
      <c r="A9" s="51"/>
      <c r="B9" s="24" t="s">
        <v>44</v>
      </c>
      <c r="C9" s="31">
        <f>C7/C8-1</f>
        <v>0.78378378378378377</v>
      </c>
      <c r="D9" s="32">
        <f>D7/D8-1</f>
        <v>0.97142857142857153</v>
      </c>
      <c r="E9" s="32">
        <f t="shared" ref="E9:P9" si="3">E7/E8-1</f>
        <v>0.74358974358974361</v>
      </c>
      <c r="F9" s="32">
        <f t="shared" si="3"/>
        <v>0.89743589743589736</v>
      </c>
      <c r="G9" s="32">
        <f t="shared" si="3"/>
        <v>0.89473684210526305</v>
      </c>
      <c r="H9" s="32">
        <f t="shared" si="3"/>
        <v>0.97222222222222232</v>
      </c>
      <c r="I9" s="32">
        <f t="shared" si="3"/>
        <v>0.92105263157894735</v>
      </c>
      <c r="J9" s="32">
        <f t="shared" si="3"/>
        <v>1</v>
      </c>
      <c r="K9" s="32">
        <f t="shared" si="3"/>
        <v>0.72972972972972983</v>
      </c>
      <c r="L9" s="34">
        <f t="shared" si="3"/>
        <v>0.52631578947368429</v>
      </c>
      <c r="M9" s="34">
        <f t="shared" si="3"/>
        <v>0.27777777777777768</v>
      </c>
      <c r="N9" s="32">
        <f t="shared" si="3"/>
        <v>0.65789473684210531</v>
      </c>
      <c r="O9" s="32">
        <f t="shared" si="3"/>
        <v>0.83783783783783794</v>
      </c>
      <c r="P9" s="33">
        <f t="shared" si="3"/>
        <v>0.78467908902691508</v>
      </c>
      <c r="Q9" s="31">
        <f>Q7/Q8-1</f>
        <v>0.87518172597119959</v>
      </c>
      <c r="R9" s="32">
        <f>R7/R8-1</f>
        <v>0.87518172597119959</v>
      </c>
      <c r="S9" s="32">
        <f t="shared" ref="S9:AD9" si="4">S7/S8-1</f>
        <v>0.87518172597119981</v>
      </c>
      <c r="T9" s="32">
        <f t="shared" si="4"/>
        <v>0.87518172597119981</v>
      </c>
      <c r="U9" s="32">
        <f t="shared" si="4"/>
        <v>0.87518172597119981</v>
      </c>
      <c r="V9" s="32">
        <f t="shared" si="4"/>
        <v>0.87518172597119981</v>
      </c>
      <c r="W9" s="32">
        <f t="shared" si="4"/>
        <v>0.87518172597119981</v>
      </c>
      <c r="X9" s="32">
        <f t="shared" si="4"/>
        <v>0.87518172597119959</v>
      </c>
      <c r="Y9" s="32">
        <f t="shared" si="4"/>
        <v>0.87518172597119959</v>
      </c>
      <c r="Z9" s="32">
        <f t="shared" si="4"/>
        <v>0.87518172597119981</v>
      </c>
      <c r="AA9" s="32">
        <f t="shared" si="4"/>
        <v>0.87518172597119981</v>
      </c>
      <c r="AB9" s="32">
        <f t="shared" si="4"/>
        <v>0.87518172597119981</v>
      </c>
      <c r="AC9" s="32">
        <f t="shared" si="4"/>
        <v>0.87518172597119959</v>
      </c>
      <c r="AD9" s="35">
        <f t="shared" si="4"/>
        <v>0.87518172597120003</v>
      </c>
      <c r="AF9" s="22"/>
    </row>
    <row r="10" spans="1:34" s="4" customFormat="1" ht="15" hidden="1" customHeight="1" outlineLevel="1" x14ac:dyDescent="0.2">
      <c r="A10" s="51"/>
      <c r="B10" s="4" t="s">
        <v>20</v>
      </c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>
        <f>SUM(C10:O10)</f>
        <v>0</v>
      </c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>
        <f>SUM(Q10:AC10)</f>
        <v>0</v>
      </c>
      <c r="AF10" s="22"/>
      <c r="AG10"/>
      <c r="AH10"/>
    </row>
    <row r="11" spans="1:34" s="4" customFormat="1" ht="15" hidden="1" customHeight="1" outlineLevel="1" x14ac:dyDescent="0.2">
      <c r="A11" s="51"/>
      <c r="B11" s="25" t="s">
        <v>23</v>
      </c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7">
        <f>SUM(C11:O11)</f>
        <v>0</v>
      </c>
      <c r="Q11" s="2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7">
        <f>SUM(Q11:AC11)</f>
        <v>0</v>
      </c>
      <c r="AF11" s="22"/>
      <c r="AG11"/>
      <c r="AH11"/>
    </row>
    <row r="12" spans="1:34" ht="15" customHeight="1" collapsed="1" x14ac:dyDescent="0.2">
      <c r="A12" s="51"/>
      <c r="B12" t="s">
        <v>19</v>
      </c>
      <c r="C12" s="18"/>
      <c r="D12" s="19"/>
      <c r="E12" s="19"/>
      <c r="F12" s="19">
        <v>5000</v>
      </c>
      <c r="G12" s="19"/>
      <c r="H12" s="19"/>
      <c r="I12" s="19"/>
      <c r="J12" s="19"/>
      <c r="K12" s="19"/>
      <c r="L12" s="19"/>
      <c r="M12" s="19">
        <v>8000</v>
      </c>
      <c r="N12" s="19"/>
      <c r="O12" s="19"/>
      <c r="P12" s="20">
        <f>SUM(C12:O12)</f>
        <v>13000</v>
      </c>
      <c r="Q12" s="43">
        <f>(Q2-Q5)+R7+S7+T7+U7</f>
        <v>12626.329188138399</v>
      </c>
      <c r="R12" s="43"/>
      <c r="S12" s="43"/>
      <c r="T12" s="43"/>
      <c r="U12" s="43">
        <f>V7+W7+X7+Y7</f>
        <v>7031.9314723919988</v>
      </c>
      <c r="V12" s="43"/>
      <c r="W12" s="43"/>
      <c r="X12" s="43"/>
      <c r="Y12" s="43">
        <f>Z7+AA7+AB7+AC7</f>
        <v>7172.5701018398395</v>
      </c>
      <c r="Z12" s="43"/>
      <c r="AA12" s="43"/>
      <c r="AB12" s="43"/>
      <c r="AC12" s="43">
        <f>Y12</f>
        <v>7172.5701018398395</v>
      </c>
      <c r="AD12" s="20">
        <f>SUM(Q12:AC12)</f>
        <v>34003.400864210082</v>
      </c>
      <c r="AF12" s="22"/>
    </row>
    <row r="13" spans="1:34" ht="15" customHeight="1" x14ac:dyDescent="0.2">
      <c r="A13" s="51"/>
      <c r="B13" s="24" t="s">
        <v>24</v>
      </c>
      <c r="C13" s="39"/>
      <c r="D13" s="40"/>
      <c r="E13" s="40"/>
      <c r="F13" s="40">
        <v>4000</v>
      </c>
      <c r="G13" s="40"/>
      <c r="H13" s="40"/>
      <c r="I13" s="40"/>
      <c r="J13" s="40"/>
      <c r="K13" s="40"/>
      <c r="L13" s="40"/>
      <c r="M13" s="40">
        <v>5000</v>
      </c>
      <c r="N13" s="40"/>
      <c r="O13" s="40"/>
      <c r="P13" s="20">
        <f>SUM(C13:O13)</f>
        <v>9000</v>
      </c>
      <c r="Q13" s="39"/>
      <c r="R13" s="40">
        <v>4500</v>
      </c>
      <c r="S13" s="40"/>
      <c r="T13" s="40"/>
      <c r="U13" s="40"/>
      <c r="V13" s="40">
        <v>4000</v>
      </c>
      <c r="W13" s="40"/>
      <c r="X13" s="40"/>
      <c r="Y13" s="40"/>
      <c r="Z13" s="40"/>
      <c r="AA13" s="40">
        <v>4000</v>
      </c>
      <c r="AB13" s="40"/>
      <c r="AC13" s="40"/>
      <c r="AD13" s="20">
        <f>SUM(Q13:AC13)</f>
        <v>12500</v>
      </c>
    </row>
    <row r="14" spans="1:34" ht="15" customHeight="1" x14ac:dyDescent="0.2">
      <c r="A14" s="51"/>
      <c r="B14" t="s">
        <v>12</v>
      </c>
      <c r="C14" s="18">
        <f>C5-C7-C10+C12</f>
        <v>13350</v>
      </c>
      <c r="D14" s="19">
        <f t="shared" ref="D14:O15" si="5">D5-D7-D10+D12</f>
        <v>11625</v>
      </c>
      <c r="E14" s="19">
        <f t="shared" si="5"/>
        <v>9925</v>
      </c>
      <c r="F14" s="19">
        <f t="shared" si="5"/>
        <v>13075</v>
      </c>
      <c r="G14" s="19">
        <f t="shared" si="5"/>
        <v>11275</v>
      </c>
      <c r="H14" s="19">
        <f t="shared" si="5"/>
        <v>9500</v>
      </c>
      <c r="I14" s="19">
        <f t="shared" si="5"/>
        <v>7675</v>
      </c>
      <c r="J14" s="19">
        <f t="shared" si="5"/>
        <v>5925</v>
      </c>
      <c r="K14" s="19">
        <f t="shared" si="5"/>
        <v>4325</v>
      </c>
      <c r="L14" s="19">
        <f t="shared" si="5"/>
        <v>2875</v>
      </c>
      <c r="M14" s="19">
        <f t="shared" si="5"/>
        <v>9725</v>
      </c>
      <c r="N14" s="19">
        <f t="shared" si="5"/>
        <v>8150</v>
      </c>
      <c r="O14" s="19">
        <f t="shared" si="5"/>
        <v>6450</v>
      </c>
      <c r="P14" s="20">
        <f>O14</f>
        <v>6450</v>
      </c>
      <c r="Q14" s="18">
        <f t="shared" ref="Q14:AC15" si="6">Q5-Q7-Q10+Q12</f>
        <v>17294.906548465759</v>
      </c>
      <c r="R14" s="19">
        <f t="shared" si="6"/>
        <v>15607.242995091679</v>
      </c>
      <c r="S14" s="19">
        <f t="shared" si="6"/>
        <v>13732.061269120481</v>
      </c>
      <c r="T14" s="19">
        <f t="shared" si="6"/>
        <v>11856.87954314928</v>
      </c>
      <c r="U14" s="19">
        <f t="shared" si="6"/>
        <v>17060.508832719359</v>
      </c>
      <c r="V14" s="19">
        <f t="shared" si="6"/>
        <v>15325.965736196</v>
      </c>
      <c r="W14" s="19">
        <f t="shared" si="6"/>
        <v>13497.663553374081</v>
      </c>
      <c r="X14" s="19">
        <f t="shared" si="6"/>
        <v>11810.000000000002</v>
      </c>
      <c r="Y14" s="19">
        <f t="shared" si="6"/>
        <v>17201.147462167202</v>
      </c>
      <c r="Z14" s="19">
        <f t="shared" si="6"/>
        <v>15372.845279345282</v>
      </c>
      <c r="AA14" s="19">
        <f t="shared" si="6"/>
        <v>13638.302182821923</v>
      </c>
      <c r="AB14" s="19">
        <f t="shared" si="6"/>
        <v>11810.000000000004</v>
      </c>
      <c r="AC14" s="19">
        <f t="shared" si="6"/>
        <v>17201.147462167202</v>
      </c>
      <c r="AD14" s="20">
        <f>AC14</f>
        <v>17201.147462167202</v>
      </c>
    </row>
    <row r="15" spans="1:34" ht="15" customHeight="1" x14ac:dyDescent="0.2">
      <c r="A15" s="52"/>
      <c r="B15" s="24" t="s">
        <v>25</v>
      </c>
      <c r="C15" s="44">
        <f>C6-C8-C11+C13</f>
        <v>9075</v>
      </c>
      <c r="D15" s="45">
        <f t="shared" si="5"/>
        <v>8200</v>
      </c>
      <c r="E15" s="45">
        <f t="shared" si="5"/>
        <v>7225</v>
      </c>
      <c r="F15" s="45">
        <f t="shared" si="5"/>
        <v>10250</v>
      </c>
      <c r="G15" s="45">
        <f t="shared" si="5"/>
        <v>9300</v>
      </c>
      <c r="H15" s="45">
        <f t="shared" si="5"/>
        <v>8400</v>
      </c>
      <c r="I15" s="45">
        <f t="shared" si="5"/>
        <v>7450</v>
      </c>
      <c r="J15" s="45">
        <f t="shared" si="5"/>
        <v>6575</v>
      </c>
      <c r="K15" s="45">
        <f t="shared" si="5"/>
        <v>5650</v>
      </c>
      <c r="L15" s="45">
        <f t="shared" si="5"/>
        <v>4700</v>
      </c>
      <c r="M15" s="45">
        <f t="shared" si="5"/>
        <v>8800</v>
      </c>
      <c r="N15" s="45">
        <f t="shared" si="5"/>
        <v>7850</v>
      </c>
      <c r="O15" s="45">
        <f t="shared" si="5"/>
        <v>6925</v>
      </c>
      <c r="P15" s="21">
        <f>O15</f>
        <v>6925</v>
      </c>
      <c r="Q15" s="44">
        <f t="shared" si="6"/>
        <v>5975</v>
      </c>
      <c r="R15" s="45">
        <f t="shared" si="6"/>
        <v>9575</v>
      </c>
      <c r="S15" s="45">
        <f t="shared" si="6"/>
        <v>8575</v>
      </c>
      <c r="T15" s="45">
        <f t="shared" si="6"/>
        <v>7575</v>
      </c>
      <c r="U15" s="45">
        <f t="shared" si="6"/>
        <v>6600</v>
      </c>
      <c r="V15" s="45">
        <f t="shared" si="6"/>
        <v>9675</v>
      </c>
      <c r="W15" s="45">
        <f t="shared" si="6"/>
        <v>8700</v>
      </c>
      <c r="X15" s="45">
        <f t="shared" si="6"/>
        <v>7800</v>
      </c>
      <c r="Y15" s="45">
        <f t="shared" si="6"/>
        <v>6850</v>
      </c>
      <c r="Z15" s="45">
        <f t="shared" si="6"/>
        <v>5875</v>
      </c>
      <c r="AA15" s="45">
        <f t="shared" si="6"/>
        <v>8950</v>
      </c>
      <c r="AB15" s="45">
        <f t="shared" si="6"/>
        <v>7975</v>
      </c>
      <c r="AC15" s="45">
        <f t="shared" si="6"/>
        <v>7025</v>
      </c>
      <c r="AD15" s="21">
        <f>AC15</f>
        <v>7025</v>
      </c>
    </row>
    <row r="16" spans="1:34" ht="15" customHeight="1" x14ac:dyDescent="0.2"/>
    <row r="17" spans="1:34" ht="15" customHeight="1" x14ac:dyDescent="0.2">
      <c r="B17" t="s">
        <v>13</v>
      </c>
      <c r="C17" s="3">
        <f>AVERAGE(C5,C14)/C7</f>
        <v>8.5909090909090917</v>
      </c>
      <c r="D17" s="3">
        <f t="shared" ref="D17:O17" si="7">AVERAGE(D5,D14)/D7</f>
        <v>7.2391304347826084</v>
      </c>
      <c r="E17" s="3">
        <f t="shared" si="7"/>
        <v>6.3382352941176467</v>
      </c>
      <c r="F17" s="3">
        <f t="shared" si="7"/>
        <v>6.2162162162162158</v>
      </c>
      <c r="G17" s="3">
        <f t="shared" si="7"/>
        <v>6.7638888888888893</v>
      </c>
      <c r="H17" s="3">
        <f t="shared" si="7"/>
        <v>5.852112676056338</v>
      </c>
      <c r="I17" s="3">
        <f t="shared" si="7"/>
        <v>4.7054794520547949</v>
      </c>
      <c r="J17" s="11">
        <f t="shared" si="7"/>
        <v>3.8857142857142857</v>
      </c>
      <c r="K17" s="11">
        <f t="shared" si="7"/>
        <v>3.203125</v>
      </c>
      <c r="L17" s="11">
        <f t="shared" si="7"/>
        <v>2.4827586206896552</v>
      </c>
      <c r="M17" s="3">
        <f t="shared" si="7"/>
        <v>5.4782608695652177</v>
      </c>
      <c r="N17" s="3">
        <f t="shared" si="7"/>
        <v>5.6746031746031749</v>
      </c>
      <c r="O17" s="11">
        <f t="shared" si="7"/>
        <v>4.2941176470588234</v>
      </c>
      <c r="P17" s="14">
        <f>AVERAGE(C17:O17)</f>
        <v>5.4403501269735965</v>
      </c>
      <c r="Q17" s="3">
        <f>AVERAGE(Q5,Q14)/Q7</f>
        <v>6.6645909902742684</v>
      </c>
      <c r="R17" s="3">
        <f t="shared" ref="R17:AC17" si="8">AVERAGE(R5,R14)/R7</f>
        <v>9.7478402842134795</v>
      </c>
      <c r="S17" s="3">
        <f t="shared" si="8"/>
        <v>7.8230562557921308</v>
      </c>
      <c r="T17" s="3">
        <f t="shared" si="8"/>
        <v>6.8230562557921308</v>
      </c>
      <c r="U17" s="3">
        <f t="shared" si="8"/>
        <v>7.9082628264534671</v>
      </c>
      <c r="V17" s="3">
        <f t="shared" si="8"/>
        <v>9.33573649274825</v>
      </c>
      <c r="W17" s="3">
        <f t="shared" si="8"/>
        <v>7.8826218008124425</v>
      </c>
      <c r="X17" s="3">
        <f t="shared" si="8"/>
        <v>7.4978402842134813</v>
      </c>
      <c r="Y17" s="3">
        <f t="shared" si="8"/>
        <v>8.1426907955706653</v>
      </c>
      <c r="Z17" s="3">
        <f t="shared" si="8"/>
        <v>8.908262826453468</v>
      </c>
      <c r="AA17" s="3">
        <f t="shared" si="8"/>
        <v>8.3627635197752781</v>
      </c>
      <c r="AB17" s="3">
        <f t="shared" si="8"/>
        <v>6.9595448777355209</v>
      </c>
      <c r="AC17" s="3">
        <f t="shared" si="8"/>
        <v>8.1426907955706671</v>
      </c>
      <c r="AD17" s="14">
        <f>AVERAGE(Q17:AC17)</f>
        <v>8.0153044619542513</v>
      </c>
    </row>
    <row r="18" spans="1:34" ht="15" customHeight="1" x14ac:dyDescent="0.2">
      <c r="B18" t="s">
        <v>14</v>
      </c>
      <c r="C18" s="2">
        <f>C7/C5</f>
        <v>0.11</v>
      </c>
      <c r="D18" s="2">
        <f t="shared" ref="D18:O18" si="9">D7/D5</f>
        <v>0.12921348314606743</v>
      </c>
      <c r="E18" s="2">
        <f t="shared" si="9"/>
        <v>0.14623655913978495</v>
      </c>
      <c r="F18" s="2">
        <f t="shared" si="9"/>
        <v>0.18639798488664988</v>
      </c>
      <c r="G18" s="2">
        <f t="shared" si="9"/>
        <v>0.13766730401529637</v>
      </c>
      <c r="H18" s="2">
        <f t="shared" si="9"/>
        <v>0.1574279379157428</v>
      </c>
      <c r="I18" s="2">
        <f t="shared" si="9"/>
        <v>0.19210526315789472</v>
      </c>
      <c r="J18" s="12">
        <f t="shared" si="9"/>
        <v>0.2280130293159609</v>
      </c>
      <c r="K18" s="12">
        <f t="shared" si="9"/>
        <v>0.27004219409282698</v>
      </c>
      <c r="L18" s="12">
        <f t="shared" si="9"/>
        <v>0.33526011560693642</v>
      </c>
      <c r="M18" s="12">
        <f t="shared" si="9"/>
        <v>0.4</v>
      </c>
      <c r="N18" s="2">
        <f t="shared" si="9"/>
        <v>0.16195372750642673</v>
      </c>
      <c r="O18" s="12">
        <f t="shared" si="9"/>
        <v>0.20858895705521471</v>
      </c>
      <c r="P18" s="13">
        <f>AVERAGE(C18:O18)</f>
        <v>0.20483896583375399</v>
      </c>
      <c r="Q18" s="12">
        <f>Q7/Q5</f>
        <v>0.27618955653839372</v>
      </c>
      <c r="R18" s="2">
        <f t="shared" ref="R18:AC18" si="10">R7/R5</f>
        <v>9.7581536427775215E-2</v>
      </c>
      <c r="S18" s="2">
        <f>S7/S5</f>
        <v>0.12014817265041144</v>
      </c>
      <c r="T18" s="2">
        <f t="shared" si="10"/>
        <v>0.13655500723609154</v>
      </c>
      <c r="U18" s="2">
        <f t="shared" si="10"/>
        <v>0.15419758429428293</v>
      </c>
      <c r="V18" s="2">
        <f t="shared" si="10"/>
        <v>0.10167006819848071</v>
      </c>
      <c r="W18" s="2">
        <f t="shared" si="10"/>
        <v>0.11929441930722441</v>
      </c>
      <c r="X18" s="28">
        <f t="shared" si="10"/>
        <v>0.12503375467172653</v>
      </c>
      <c r="Y18" s="28">
        <f t="shared" si="10"/>
        <v>0.15084018964205245</v>
      </c>
      <c r="Z18" s="28">
        <f t="shared" si="10"/>
        <v>0.10628954765041988</v>
      </c>
      <c r="AA18" s="28">
        <f t="shared" si="10"/>
        <v>0.1128316238799245</v>
      </c>
      <c r="AB18" s="28">
        <f t="shared" si="10"/>
        <v>0.13405643593414082</v>
      </c>
      <c r="AC18" s="28">
        <f t="shared" si="10"/>
        <v>0.15084018964205242</v>
      </c>
      <c r="AD18" s="13">
        <f>AVERAGE(Q18:AC18)</f>
        <v>0.13734831431330588</v>
      </c>
    </row>
    <row r="19" spans="1:34" ht="15" customHeight="1" x14ac:dyDescent="0.2">
      <c r="B19" s="24" t="s">
        <v>26</v>
      </c>
      <c r="C19" s="29">
        <f>AVERAGE(C6,C15)/C8</f>
        <v>10.310810810810811</v>
      </c>
      <c r="D19" s="29">
        <f t="shared" ref="D19:O19" si="11">AVERAGE(D6,D15)/D8</f>
        <v>9.8714285714285719</v>
      </c>
      <c r="E19" s="29">
        <f t="shared" si="11"/>
        <v>7.9102564102564106</v>
      </c>
      <c r="F19" s="29">
        <f t="shared" si="11"/>
        <v>8.9615384615384617</v>
      </c>
      <c r="G19" s="29">
        <f t="shared" si="11"/>
        <v>10.289473684210526</v>
      </c>
      <c r="H19" s="29">
        <f t="shared" si="11"/>
        <v>9.8333333333333339</v>
      </c>
      <c r="I19" s="29">
        <f t="shared" si="11"/>
        <v>8.3421052631578956</v>
      </c>
      <c r="J19" s="29">
        <f t="shared" si="11"/>
        <v>8.0142857142857142</v>
      </c>
      <c r="K19" s="29">
        <f t="shared" si="11"/>
        <v>6.6081081081081079</v>
      </c>
      <c r="L19" s="29">
        <f t="shared" si="11"/>
        <v>5.4473684210526319</v>
      </c>
      <c r="M19" s="29">
        <f t="shared" si="11"/>
        <v>7.5</v>
      </c>
      <c r="N19" s="29">
        <f t="shared" si="11"/>
        <v>8.7631578947368425</v>
      </c>
      <c r="O19" s="29">
        <f t="shared" si="11"/>
        <v>7.9864864864864868</v>
      </c>
      <c r="P19" s="14">
        <f>AVERAGE(C19:O19)</f>
        <v>8.4491040891850595</v>
      </c>
      <c r="Q19" s="29">
        <f>AVERAGE(Q6,Q15)/Q8</f>
        <v>6.7894736842105265</v>
      </c>
      <c r="R19" s="29">
        <f t="shared" ref="R19:AC19" si="12">AVERAGE(R6,R15)/R8</f>
        <v>8.6388888888888893</v>
      </c>
      <c r="S19" s="29">
        <f t="shared" si="12"/>
        <v>9.0749999999999993</v>
      </c>
      <c r="T19" s="29">
        <f t="shared" si="12"/>
        <v>8.0749999999999993</v>
      </c>
      <c r="U19" s="29">
        <f t="shared" si="12"/>
        <v>7.2692307692307692</v>
      </c>
      <c r="V19" s="29">
        <f t="shared" si="12"/>
        <v>8.7972972972972965</v>
      </c>
      <c r="W19" s="29">
        <f t="shared" si="12"/>
        <v>9.4230769230769234</v>
      </c>
      <c r="X19" s="29">
        <f t="shared" si="12"/>
        <v>9.1666666666666661</v>
      </c>
      <c r="Y19" s="29">
        <f t="shared" si="12"/>
        <v>7.7105263157894735</v>
      </c>
      <c r="Z19" s="29">
        <f t="shared" si="12"/>
        <v>6.5256410256410255</v>
      </c>
      <c r="AA19" s="29">
        <f t="shared" si="12"/>
        <v>8.013513513513514</v>
      </c>
      <c r="AB19" s="29">
        <f t="shared" si="12"/>
        <v>8.6794871794871788</v>
      </c>
      <c r="AC19" s="29">
        <f t="shared" si="12"/>
        <v>7.8947368421052628</v>
      </c>
      <c r="AD19" s="14">
        <f>AVERAGE(Q19:AC19)</f>
        <v>8.1583491619928861</v>
      </c>
    </row>
    <row r="20" spans="1:34" ht="15" customHeight="1" x14ac:dyDescent="0.2">
      <c r="B20" s="24" t="s">
        <v>27</v>
      </c>
      <c r="C20" s="30">
        <f>C8/C6</f>
        <v>9.2499999999999999E-2</v>
      </c>
      <c r="D20" s="30">
        <f t="shared" ref="D20:O20" si="13">D8/D6</f>
        <v>9.6418732782369149E-2</v>
      </c>
      <c r="E20" s="30">
        <f t="shared" si="13"/>
        <v>0.11890243902439024</v>
      </c>
      <c r="F20" s="30">
        <f t="shared" si="13"/>
        <v>0.13494809688581316</v>
      </c>
      <c r="G20" s="30">
        <f t="shared" si="13"/>
        <v>9.2682926829268292E-2</v>
      </c>
      <c r="H20" s="30">
        <f t="shared" si="13"/>
        <v>9.6774193548387094E-2</v>
      </c>
      <c r="I20" s="30">
        <f t="shared" si="13"/>
        <v>0.1130952380952381</v>
      </c>
      <c r="J20" s="30">
        <f t="shared" si="13"/>
        <v>0.1174496644295302</v>
      </c>
      <c r="K20" s="30">
        <f t="shared" si="13"/>
        <v>0.14068441064638784</v>
      </c>
      <c r="L20" s="30">
        <f t="shared" si="13"/>
        <v>0.16814159292035399</v>
      </c>
      <c r="M20" s="30">
        <f t="shared" si="13"/>
        <v>0.19148936170212766</v>
      </c>
      <c r="N20" s="30">
        <f t="shared" si="13"/>
        <v>0.10795454545454546</v>
      </c>
      <c r="O20" s="30">
        <f t="shared" si="13"/>
        <v>0.1178343949044586</v>
      </c>
      <c r="P20" s="13">
        <f>AVERAGE(C20:O20)</f>
        <v>0.12222119978637461</v>
      </c>
      <c r="Q20" s="30">
        <f>Q8/Q6</f>
        <v>0.13718411552346571</v>
      </c>
      <c r="R20" s="30">
        <f t="shared" ref="R20:AC20" si="14">R8/R6</f>
        <v>0.15062761506276151</v>
      </c>
      <c r="S20" s="30">
        <f t="shared" si="14"/>
        <v>0.10443864229765012</v>
      </c>
      <c r="T20" s="30">
        <f t="shared" si="14"/>
        <v>0.11661807580174927</v>
      </c>
      <c r="U20" s="30">
        <f t="shared" si="14"/>
        <v>0.12871287128712872</v>
      </c>
      <c r="V20" s="30">
        <f t="shared" si="14"/>
        <v>0.14015151515151514</v>
      </c>
      <c r="W20" s="30">
        <f t="shared" si="14"/>
        <v>0.10077519379844961</v>
      </c>
      <c r="X20" s="30">
        <f t="shared" si="14"/>
        <v>0.10344827586206896</v>
      </c>
      <c r="Y20" s="30">
        <f t="shared" si="14"/>
        <v>0.12179487179487179</v>
      </c>
      <c r="Z20" s="30">
        <f t="shared" si="14"/>
        <v>0.14233576642335766</v>
      </c>
      <c r="AA20" s="30">
        <f t="shared" si="14"/>
        <v>0.1574468085106383</v>
      </c>
      <c r="AB20" s="30">
        <f t="shared" si="14"/>
        <v>0.10893854748603352</v>
      </c>
      <c r="AC20" s="30">
        <f t="shared" si="14"/>
        <v>0.11912225705329153</v>
      </c>
      <c r="AD20" s="13">
        <f>AVERAGE(Q20:AC20)</f>
        <v>0.12550727354253705</v>
      </c>
    </row>
    <row r="21" spans="1:34" ht="15" customHeight="1" x14ac:dyDescent="0.2"/>
    <row r="24" spans="1:34" ht="20" x14ac:dyDescent="0.25">
      <c r="B24" s="47" t="s">
        <v>46</v>
      </c>
      <c r="C24" s="48"/>
      <c r="D24" s="48"/>
      <c r="E24" s="48"/>
      <c r="Q24" s="49">
        <f>AVERAGE(C27:G27,L27:M27)</f>
        <v>259435.96069727256</v>
      </c>
      <c r="R24" s="36" t="s">
        <v>47</v>
      </c>
      <c r="X24" s="38" t="s">
        <v>42</v>
      </c>
      <c r="Y24" s="37"/>
      <c r="Z24" s="37"/>
    </row>
    <row r="26" spans="1:34" s="8" customFormat="1" x14ac:dyDescent="0.2"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  <c r="K26" s="9" t="s">
        <v>8</v>
      </c>
      <c r="L26" s="9" t="s">
        <v>9</v>
      </c>
      <c r="M26" s="9" t="s">
        <v>10</v>
      </c>
      <c r="N26" s="9" t="s">
        <v>11</v>
      </c>
      <c r="O26" s="9" t="s">
        <v>15</v>
      </c>
      <c r="P26" s="10" t="s">
        <v>16</v>
      </c>
      <c r="Q26" s="9" t="s">
        <v>28</v>
      </c>
      <c r="R26" s="9" t="s">
        <v>29</v>
      </c>
      <c r="S26" s="9" t="s">
        <v>30</v>
      </c>
      <c r="T26" s="9" t="s">
        <v>31</v>
      </c>
      <c r="U26" s="9" t="s">
        <v>32</v>
      </c>
      <c r="V26" s="9" t="s">
        <v>33</v>
      </c>
      <c r="W26" s="9" t="s">
        <v>34</v>
      </c>
      <c r="X26" s="9" t="s">
        <v>35</v>
      </c>
      <c r="Y26" s="9" t="s">
        <v>36</v>
      </c>
      <c r="Z26" s="9" t="s">
        <v>37</v>
      </c>
      <c r="AA26" s="9" t="s">
        <v>38</v>
      </c>
      <c r="AB26" s="9" t="s">
        <v>39</v>
      </c>
      <c r="AC26" s="9" t="s">
        <v>40</v>
      </c>
      <c r="AD26" s="10" t="s">
        <v>41</v>
      </c>
    </row>
    <row r="27" spans="1:34" ht="15" customHeight="1" x14ac:dyDescent="0.2">
      <c r="A27" s="50" t="s">
        <v>43</v>
      </c>
      <c r="B27" t="s">
        <v>17</v>
      </c>
      <c r="C27" s="15">
        <v>320000</v>
      </c>
      <c r="D27" s="16">
        <f>C36</f>
        <v>280224</v>
      </c>
      <c r="E27" s="16">
        <f t="shared" ref="E27:O28" si="15">D36</f>
        <v>240656.37119999999</v>
      </c>
      <c r="F27" s="16">
        <f t="shared" si="15"/>
        <v>206007.50626816001</v>
      </c>
      <c r="G27" s="16">
        <f t="shared" si="15"/>
        <v>245146.25072022321</v>
      </c>
      <c r="H27" s="16">
        <f t="shared" si="15"/>
        <v>210684.01912256095</v>
      </c>
      <c r="I27" s="16">
        <f t="shared" si="15"/>
        <v>176370.25076160164</v>
      </c>
      <c r="J27" s="16">
        <f t="shared" si="15"/>
        <v>139237.7749823773</v>
      </c>
      <c r="K27" s="16">
        <f t="shared" si="15"/>
        <v>106465.88960882655</v>
      </c>
      <c r="L27" s="16">
        <f t="shared" si="15"/>
        <v>280141.80321957881</v>
      </c>
      <c r="M27" s="16">
        <f t="shared" si="15"/>
        <v>243875.79347294601</v>
      </c>
      <c r="N27" s="16">
        <f t="shared" si="15"/>
        <v>208176.16806174579</v>
      </c>
      <c r="O27" s="16">
        <f t="shared" si="15"/>
        <v>174113.78065757145</v>
      </c>
      <c r="P27" s="17">
        <f>C27</f>
        <v>320000</v>
      </c>
      <c r="Q27" s="15">
        <f>O36</f>
        <v>223694.41391986614</v>
      </c>
      <c r="R27" s="16">
        <f>Q36</f>
        <v>349110.55347511993</v>
      </c>
      <c r="S27" s="16">
        <f t="shared" ref="S27:AC28" si="16">R36</f>
        <v>313986.3096176621</v>
      </c>
      <c r="T27" s="16">
        <f t="shared" si="16"/>
        <v>277027.78114096646</v>
      </c>
      <c r="U27" s="16">
        <f t="shared" si="16"/>
        <v>247563.64595825988</v>
      </c>
      <c r="V27" s="16">
        <f t="shared" si="16"/>
        <v>357345.94582895224</v>
      </c>
      <c r="W27" s="16">
        <f t="shared" si="16"/>
        <v>328413.04918907961</v>
      </c>
      <c r="X27" s="16">
        <f t="shared" si="16"/>
        <v>292109.07392162591</v>
      </c>
      <c r="Y27" s="16">
        <f t="shared" si="16"/>
        <v>261277.28604172356</v>
      </c>
      <c r="Z27" s="16">
        <f t="shared" si="16"/>
        <v>354150.87041926093</v>
      </c>
      <c r="AA27" s="16">
        <f t="shared" si="16"/>
        <v>318869.77532491961</v>
      </c>
      <c r="AB27" s="16">
        <f t="shared" si="16"/>
        <v>287533.94850257016</v>
      </c>
      <c r="AC27" s="16">
        <f t="shared" si="16"/>
        <v>251827.82250340251</v>
      </c>
      <c r="AD27" s="17">
        <f>Q27</f>
        <v>223694.41391986614</v>
      </c>
    </row>
    <row r="28" spans="1:34" ht="15" customHeight="1" x14ac:dyDescent="0.2">
      <c r="A28" s="51"/>
      <c r="B28" s="24" t="s">
        <v>21</v>
      </c>
      <c r="C28" s="39">
        <v>245000</v>
      </c>
      <c r="D28" s="40">
        <f>C37</f>
        <v>222386.5</v>
      </c>
      <c r="E28" s="40">
        <f t="shared" si="15"/>
        <v>200103.37270000001</v>
      </c>
      <c r="F28" s="40">
        <f t="shared" si="15"/>
        <v>178852.39451926001</v>
      </c>
      <c r="G28" s="40">
        <f t="shared" si="15"/>
        <v>160555.79455993971</v>
      </c>
      <c r="H28" s="40">
        <f t="shared" si="15"/>
        <v>142637.76788705043</v>
      </c>
      <c r="I28" s="40">
        <f t="shared" si="15"/>
        <v>180478.44441023827</v>
      </c>
      <c r="J28" s="40">
        <f t="shared" si="15"/>
        <v>159994.14096967623</v>
      </c>
      <c r="K28" s="40">
        <f t="shared" si="15"/>
        <v>191299.00869206717</v>
      </c>
      <c r="L28" s="40">
        <f t="shared" si="15"/>
        <v>168477.03695510357</v>
      </c>
      <c r="M28" s="40">
        <f t="shared" si="15"/>
        <v>150567.92792677606</v>
      </c>
      <c r="N28" s="40">
        <f t="shared" si="15"/>
        <v>203659.14962059911</v>
      </c>
      <c r="O28" s="40">
        <f t="shared" si="15"/>
        <v>184250.43266175603</v>
      </c>
      <c r="P28" s="20">
        <f>C28</f>
        <v>245000</v>
      </c>
      <c r="Q28" s="39">
        <f>O37</f>
        <v>166396.56573683186</v>
      </c>
      <c r="R28" s="40">
        <f>Q37</f>
        <v>226533.06573683186</v>
      </c>
      <c r="S28" s="40">
        <f t="shared" si="16"/>
        <v>207999.93843683187</v>
      </c>
      <c r="T28" s="40">
        <f t="shared" si="16"/>
        <v>188498.96025609187</v>
      </c>
      <c r="U28" s="40">
        <f t="shared" si="16"/>
        <v>172952.36029677157</v>
      </c>
      <c r="V28" s="40">
        <f t="shared" si="16"/>
        <v>159353.22633684133</v>
      </c>
      <c r="W28" s="40">
        <f t="shared" si="16"/>
        <v>144086.93167266028</v>
      </c>
      <c r="X28" s="40">
        <f t="shared" si="16"/>
        <v>224931.32513894376</v>
      </c>
      <c r="Y28" s="40">
        <f t="shared" si="16"/>
        <v>208663.0902415966</v>
      </c>
      <c r="Z28" s="40">
        <f t="shared" si="16"/>
        <v>187828.02435827345</v>
      </c>
      <c r="AA28" s="40">
        <f t="shared" si="16"/>
        <v>169212.13530681422</v>
      </c>
      <c r="AB28" s="40">
        <f t="shared" si="16"/>
        <v>227677.9468441052</v>
      </c>
      <c r="AC28" s="40">
        <f t="shared" si="16"/>
        <v>208837.79241350931</v>
      </c>
      <c r="AD28" s="20">
        <f>Q28</f>
        <v>166396.56573683186</v>
      </c>
    </row>
    <row r="29" spans="1:34" ht="15" customHeight="1" x14ac:dyDescent="0.2">
      <c r="A29" s="51"/>
      <c r="B29" t="s">
        <v>18</v>
      </c>
      <c r="C29" s="18">
        <v>39776</v>
      </c>
      <c r="D29" s="19">
        <v>39567.628799999999</v>
      </c>
      <c r="E29" s="19">
        <v>34648.864931839998</v>
      </c>
      <c r="F29" s="19">
        <v>30861.255547936798</v>
      </c>
      <c r="G29" s="19">
        <v>34462.23159766227</v>
      </c>
      <c r="H29" s="19">
        <v>34313.7683609593</v>
      </c>
      <c r="I29" s="19">
        <v>37132.475779224333</v>
      </c>
      <c r="J29" s="19">
        <v>32771.885373550751</v>
      </c>
      <c r="K29" s="19">
        <v>26324.086389247761</v>
      </c>
      <c r="L29" s="19">
        <v>36266.009746632801</v>
      </c>
      <c r="M29" s="19">
        <v>35699.625411200221</v>
      </c>
      <c r="N29" s="19">
        <v>34062.387404174355</v>
      </c>
      <c r="O29" s="19">
        <v>30419.366737705299</v>
      </c>
      <c r="P29" s="20">
        <f>SUM(C29:O29)</f>
        <v>446305.58608013386</v>
      </c>
      <c r="Q29" s="42">
        <f>Q30+(Q30*AVERAGE($C$31:$D$31,$G$31:$I$31,$L$31:$N$31))</f>
        <v>37645.584933882848</v>
      </c>
      <c r="R29" s="42">
        <f t="shared" ref="R29:AC29" si="17">R30+(R30*AVERAGE($C$31:$D$31,$G$31:$I$31,$L$31:$N$31))</f>
        <v>35124.243857457797</v>
      </c>
      <c r="S29" s="42">
        <f t="shared" si="17"/>
        <v>36958.528476695639</v>
      </c>
      <c r="T29" s="42">
        <f t="shared" si="17"/>
        <v>29464.135182706566</v>
      </c>
      <c r="U29" s="42">
        <f t="shared" si="17"/>
        <v>25773.270194870205</v>
      </c>
      <c r="V29" s="42">
        <f t="shared" si="17"/>
        <v>28932.89663987263</v>
      </c>
      <c r="W29" s="42">
        <f t="shared" si="17"/>
        <v>36303.975267453709</v>
      </c>
      <c r="X29" s="42">
        <f t="shared" si="17"/>
        <v>30831.787879902338</v>
      </c>
      <c r="Y29" s="42">
        <f t="shared" si="17"/>
        <v>39486.910278333933</v>
      </c>
      <c r="Z29" s="42">
        <f t="shared" si="17"/>
        <v>35281.095094341319</v>
      </c>
      <c r="AA29" s="42">
        <f t="shared" si="17"/>
        <v>31335.826822349445</v>
      </c>
      <c r="AB29" s="42">
        <f t="shared" si="17"/>
        <v>35706.125999167649</v>
      </c>
      <c r="AC29" s="42">
        <f t="shared" si="17"/>
        <v>30037.446740012863</v>
      </c>
      <c r="AD29" s="20">
        <f>SUM(Q29:AC29)</f>
        <v>432881.82736704696</v>
      </c>
      <c r="AF29" s="22"/>
    </row>
    <row r="30" spans="1:34" ht="15" customHeight="1" x14ac:dyDescent="0.2">
      <c r="A30" s="51"/>
      <c r="B30" s="24" t="s">
        <v>22</v>
      </c>
      <c r="C30" s="39">
        <v>22613.5</v>
      </c>
      <c r="D30" s="40">
        <v>22283.1273</v>
      </c>
      <c r="E30" s="40">
        <v>21250.97818074</v>
      </c>
      <c r="F30" s="40">
        <v>18296.599959320298</v>
      </c>
      <c r="G30" s="40">
        <v>17918.026672889271</v>
      </c>
      <c r="H30" s="40">
        <v>17159.323476812169</v>
      </c>
      <c r="I30" s="40">
        <v>20484.303440562046</v>
      </c>
      <c r="J30" s="40">
        <v>23695.132277609049</v>
      </c>
      <c r="K30" s="40">
        <v>22821.971736963613</v>
      </c>
      <c r="L30" s="40">
        <v>17909.109028327512</v>
      </c>
      <c r="M30" s="40">
        <v>16908.778306176951</v>
      </c>
      <c r="N30" s="40">
        <v>19408.716958843095</v>
      </c>
      <c r="O30" s="40">
        <v>17853.866924924158</v>
      </c>
      <c r="P30" s="20">
        <f>SUM(C30:O30)</f>
        <v>258603.43426316814</v>
      </c>
      <c r="Q30" s="39">
        <v>19863.5</v>
      </c>
      <c r="R30" s="40">
        <v>18533.1273</v>
      </c>
      <c r="S30" s="40">
        <v>19500.97818074</v>
      </c>
      <c r="T30" s="40">
        <v>15546.599959320298</v>
      </c>
      <c r="U30" s="40">
        <v>13599.133959930237</v>
      </c>
      <c r="V30" s="40">
        <v>15266.294664181043</v>
      </c>
      <c r="W30" s="40">
        <v>19155.606533716527</v>
      </c>
      <c r="X30" s="40">
        <v>16268.234897347178</v>
      </c>
      <c r="Y30" s="40">
        <v>20835.065883323139</v>
      </c>
      <c r="Z30" s="40">
        <v>18615.889051459242</v>
      </c>
      <c r="AA30" s="40">
        <v>16534.188462709018</v>
      </c>
      <c r="AB30" s="40">
        <v>18840.154430595885</v>
      </c>
      <c r="AC30" s="40">
        <v>15849.104864970042</v>
      </c>
      <c r="AD30" s="20">
        <f>SUM(Q30:AC30)</f>
        <v>228407.87818829261</v>
      </c>
      <c r="AF30" s="22"/>
    </row>
    <row r="31" spans="1:34" ht="15" customHeight="1" x14ac:dyDescent="0.2">
      <c r="A31" s="51"/>
      <c r="B31" s="24" t="s">
        <v>44</v>
      </c>
      <c r="C31" s="31">
        <f>C29/C30-1</f>
        <v>0.75894930019678508</v>
      </c>
      <c r="D31" s="32">
        <f>D29/D30-1</f>
        <v>0.7756766484029376</v>
      </c>
      <c r="E31" s="34">
        <f t="shared" ref="E31:P31" si="18">E29/E30-1</f>
        <v>0.63045976694111205</v>
      </c>
      <c r="F31" s="34">
        <f t="shared" si="18"/>
        <v>0.68672079055956292</v>
      </c>
      <c r="G31" s="32">
        <f t="shared" si="18"/>
        <v>0.92332739686145682</v>
      </c>
      <c r="H31" s="32">
        <f t="shared" si="18"/>
        <v>0.99971568851932702</v>
      </c>
      <c r="I31" s="32">
        <f t="shared" si="18"/>
        <v>0.81272826225061512</v>
      </c>
      <c r="J31" s="34">
        <f t="shared" si="18"/>
        <v>0.38306403988800986</v>
      </c>
      <c r="K31" s="34">
        <f t="shared" si="18"/>
        <v>0.15345364075672507</v>
      </c>
      <c r="L31" s="32">
        <f t="shared" si="18"/>
        <v>1.0250035716053483</v>
      </c>
      <c r="M31" s="32">
        <f t="shared" si="18"/>
        <v>1.1113072017839856</v>
      </c>
      <c r="N31" s="32">
        <f t="shared" si="18"/>
        <v>0.75500459285407229</v>
      </c>
      <c r="O31" s="34">
        <f t="shared" si="18"/>
        <v>0.70379710264556694</v>
      </c>
      <c r="P31" s="33">
        <f>P29/P30-1</f>
        <v>0.72583008169160812</v>
      </c>
      <c r="Q31" s="31">
        <f>Q29/Q30-1</f>
        <v>0.89521408280931603</v>
      </c>
      <c r="R31" s="32">
        <f>R29/R30-1</f>
        <v>0.89521408280931603</v>
      </c>
      <c r="S31" s="32">
        <f t="shared" ref="S31:AD31" si="19">S29/S30-1</f>
        <v>0.8952140828093158</v>
      </c>
      <c r="T31" s="32">
        <f t="shared" si="19"/>
        <v>0.89521408280931603</v>
      </c>
      <c r="U31" s="32">
        <f t="shared" si="19"/>
        <v>0.89521408280931603</v>
      </c>
      <c r="V31" s="32">
        <f t="shared" si="19"/>
        <v>0.89521408280931603</v>
      </c>
      <c r="W31" s="32">
        <f t="shared" si="19"/>
        <v>0.89521408280931603</v>
      </c>
      <c r="X31" s="32">
        <f t="shared" si="19"/>
        <v>0.89521408280931603</v>
      </c>
      <c r="Y31" s="32">
        <f t="shared" si="19"/>
        <v>0.89521408280931603</v>
      </c>
      <c r="Z31" s="32">
        <f t="shared" si="19"/>
        <v>0.89521408280931625</v>
      </c>
      <c r="AA31" s="32">
        <f t="shared" si="19"/>
        <v>0.8952140828093158</v>
      </c>
      <c r="AB31" s="32">
        <f t="shared" si="19"/>
        <v>0.8952140828093158</v>
      </c>
      <c r="AC31" s="32">
        <f t="shared" si="19"/>
        <v>0.8952140828093158</v>
      </c>
      <c r="AD31" s="35">
        <f t="shared" si="19"/>
        <v>0.89521408280931603</v>
      </c>
      <c r="AF31" s="22"/>
    </row>
    <row r="32" spans="1:34" s="4" customFormat="1" ht="15" hidden="1" customHeight="1" outlineLevel="1" x14ac:dyDescent="0.2">
      <c r="A32" s="51"/>
      <c r="B32" s="4" t="s">
        <v>20</v>
      </c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>
        <f>SUM(C32:O32)</f>
        <v>0</v>
      </c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>
        <f>SUM(Q32:AC32)</f>
        <v>0</v>
      </c>
      <c r="AF32" s="22"/>
      <c r="AG32"/>
      <c r="AH32"/>
    </row>
    <row r="33" spans="1:34" s="4" customFormat="1" ht="15" hidden="1" customHeight="1" outlineLevel="1" x14ac:dyDescent="0.2">
      <c r="A33" s="51"/>
      <c r="B33" s="25" t="s">
        <v>23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7">
        <f>SUM(C33:O33)</f>
        <v>0</v>
      </c>
      <c r="Q33" s="26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7">
        <f>SUM(Q33:AC33)</f>
        <v>0</v>
      </c>
      <c r="AF33" s="22"/>
      <c r="AG33"/>
      <c r="AH33"/>
    </row>
    <row r="34" spans="1:34" ht="15" customHeight="1" collapsed="1" x14ac:dyDescent="0.2">
      <c r="A34" s="51"/>
      <c r="B34" t="s">
        <v>19</v>
      </c>
      <c r="C34" s="18"/>
      <c r="D34" s="19"/>
      <c r="E34" s="19"/>
      <c r="F34" s="19">
        <v>70000</v>
      </c>
      <c r="G34" s="19"/>
      <c r="H34" s="19"/>
      <c r="I34" s="19"/>
      <c r="J34" s="19"/>
      <c r="K34" s="19">
        <v>200000</v>
      </c>
      <c r="L34" s="19"/>
      <c r="M34" s="19"/>
      <c r="N34" s="19"/>
      <c r="O34" s="19">
        <v>80000</v>
      </c>
      <c r="P34" s="20">
        <f>SUM(C34:O34)</f>
        <v>350000</v>
      </c>
      <c r="Q34" s="43">
        <f>(Q24-Q27)+R29+S29+T29+U29</f>
        <v>163061.72448913663</v>
      </c>
      <c r="R34" s="43"/>
      <c r="S34" s="43"/>
      <c r="T34" s="43"/>
      <c r="U34" s="43">
        <f>V29+W29+X29+Y29</f>
        <v>135555.57006556261</v>
      </c>
      <c r="V34" s="43"/>
      <c r="W34" s="43"/>
      <c r="X34" s="43"/>
      <c r="Y34" s="43">
        <f>Z29+AA29+AB29+AC29</f>
        <v>132360.4946558713</v>
      </c>
      <c r="Z34" s="43"/>
      <c r="AA34" s="43"/>
      <c r="AB34" s="43"/>
      <c r="AC34" s="43">
        <f>Y34</f>
        <v>132360.4946558713</v>
      </c>
      <c r="AD34" s="20">
        <f>SUM(Q34:AC34)</f>
        <v>563338.28386644181</v>
      </c>
      <c r="AF34" s="22"/>
    </row>
    <row r="35" spans="1:34" ht="15" customHeight="1" x14ac:dyDescent="0.2">
      <c r="A35" s="51"/>
      <c r="B35" s="24" t="s">
        <v>24</v>
      </c>
      <c r="C35" s="39"/>
      <c r="D35" s="40"/>
      <c r="E35" s="40"/>
      <c r="F35" s="40"/>
      <c r="G35" s="40"/>
      <c r="H35" s="40">
        <v>55000</v>
      </c>
      <c r="I35" s="40"/>
      <c r="J35" s="40">
        <v>55000</v>
      </c>
      <c r="K35" s="40"/>
      <c r="L35" s="40"/>
      <c r="M35" s="40">
        <v>70000</v>
      </c>
      <c r="N35" s="40"/>
      <c r="O35" s="40"/>
      <c r="P35" s="20">
        <f>SUM(C35:O35)</f>
        <v>180000</v>
      </c>
      <c r="Q35" s="39">
        <v>80000</v>
      </c>
      <c r="R35" s="40"/>
      <c r="S35" s="40"/>
      <c r="T35" s="40"/>
      <c r="U35" s="40"/>
      <c r="V35" s="40"/>
      <c r="W35" s="40">
        <v>100000</v>
      </c>
      <c r="X35" s="40"/>
      <c r="Y35" s="40"/>
      <c r="Z35" s="40"/>
      <c r="AA35" s="40">
        <v>75000</v>
      </c>
      <c r="AB35" s="40"/>
      <c r="AC35" s="40"/>
      <c r="AD35" s="20">
        <f>SUM(Q35:AC35)</f>
        <v>255000</v>
      </c>
    </row>
    <row r="36" spans="1:34" ht="15" customHeight="1" x14ac:dyDescent="0.2">
      <c r="A36" s="51"/>
      <c r="B36" t="s">
        <v>12</v>
      </c>
      <c r="C36" s="18">
        <f>C27-C29-C32+C34</f>
        <v>280224</v>
      </c>
      <c r="D36" s="19">
        <f t="shared" ref="D36:O37" si="20">D27-D29-D32+D34</f>
        <v>240656.37119999999</v>
      </c>
      <c r="E36" s="19">
        <f t="shared" si="20"/>
        <v>206007.50626816001</v>
      </c>
      <c r="F36" s="19">
        <f t="shared" si="20"/>
        <v>245146.25072022321</v>
      </c>
      <c r="G36" s="19">
        <f t="shared" si="20"/>
        <v>210684.01912256095</v>
      </c>
      <c r="H36" s="19">
        <f t="shared" si="20"/>
        <v>176370.25076160164</v>
      </c>
      <c r="I36" s="19">
        <f t="shared" si="20"/>
        <v>139237.7749823773</v>
      </c>
      <c r="J36" s="19">
        <f t="shared" si="20"/>
        <v>106465.88960882655</v>
      </c>
      <c r="K36" s="19">
        <f t="shared" si="20"/>
        <v>280141.80321957881</v>
      </c>
      <c r="L36" s="19">
        <f t="shared" si="20"/>
        <v>243875.79347294601</v>
      </c>
      <c r="M36" s="19">
        <f t="shared" si="20"/>
        <v>208176.16806174579</v>
      </c>
      <c r="N36" s="19">
        <f t="shared" si="20"/>
        <v>174113.78065757145</v>
      </c>
      <c r="O36" s="19">
        <f t="shared" si="20"/>
        <v>223694.41391986614</v>
      </c>
      <c r="P36" s="20">
        <f>O36</f>
        <v>223694.41391986614</v>
      </c>
      <c r="Q36" s="18">
        <f t="shared" ref="Q36:AC37" si="21">Q27-Q29-Q32+Q34</f>
        <v>349110.55347511993</v>
      </c>
      <c r="R36" s="19">
        <f t="shared" si="21"/>
        <v>313986.3096176621</v>
      </c>
      <c r="S36" s="19">
        <f t="shared" si="21"/>
        <v>277027.78114096646</v>
      </c>
      <c r="T36" s="19">
        <f t="shared" si="21"/>
        <v>247563.64595825988</v>
      </c>
      <c r="U36" s="19">
        <f t="shared" si="21"/>
        <v>357345.94582895224</v>
      </c>
      <c r="V36" s="19">
        <f t="shared" si="21"/>
        <v>328413.04918907961</v>
      </c>
      <c r="W36" s="19">
        <f t="shared" si="21"/>
        <v>292109.07392162591</v>
      </c>
      <c r="X36" s="19">
        <f t="shared" si="21"/>
        <v>261277.28604172356</v>
      </c>
      <c r="Y36" s="19">
        <f t="shared" si="21"/>
        <v>354150.87041926093</v>
      </c>
      <c r="Z36" s="19">
        <f t="shared" si="21"/>
        <v>318869.77532491961</v>
      </c>
      <c r="AA36" s="19">
        <f t="shared" si="21"/>
        <v>287533.94850257016</v>
      </c>
      <c r="AB36" s="19">
        <f t="shared" si="21"/>
        <v>251827.82250340251</v>
      </c>
      <c r="AC36" s="19">
        <f t="shared" si="21"/>
        <v>354150.87041926093</v>
      </c>
      <c r="AD36" s="20">
        <f>AC36</f>
        <v>354150.87041926093</v>
      </c>
    </row>
    <row r="37" spans="1:34" ht="15" customHeight="1" x14ac:dyDescent="0.2">
      <c r="A37" s="52"/>
      <c r="B37" s="24" t="s">
        <v>25</v>
      </c>
      <c r="C37" s="44">
        <f>C28-C30-C33+C35</f>
        <v>222386.5</v>
      </c>
      <c r="D37" s="45">
        <f t="shared" si="20"/>
        <v>200103.37270000001</v>
      </c>
      <c r="E37" s="45">
        <f t="shared" si="20"/>
        <v>178852.39451926001</v>
      </c>
      <c r="F37" s="45">
        <f t="shared" si="20"/>
        <v>160555.79455993971</v>
      </c>
      <c r="G37" s="45">
        <f t="shared" si="20"/>
        <v>142637.76788705043</v>
      </c>
      <c r="H37" s="45">
        <f t="shared" si="20"/>
        <v>180478.44441023827</v>
      </c>
      <c r="I37" s="45">
        <f t="shared" si="20"/>
        <v>159994.14096967623</v>
      </c>
      <c r="J37" s="45">
        <f t="shared" si="20"/>
        <v>191299.00869206717</v>
      </c>
      <c r="K37" s="45">
        <f t="shared" si="20"/>
        <v>168477.03695510357</v>
      </c>
      <c r="L37" s="45">
        <f t="shared" si="20"/>
        <v>150567.92792677606</v>
      </c>
      <c r="M37" s="45">
        <f t="shared" si="20"/>
        <v>203659.14962059911</v>
      </c>
      <c r="N37" s="45">
        <f t="shared" si="20"/>
        <v>184250.43266175603</v>
      </c>
      <c r="O37" s="45">
        <f t="shared" si="20"/>
        <v>166396.56573683186</v>
      </c>
      <c r="P37" s="21">
        <f>O37</f>
        <v>166396.56573683186</v>
      </c>
      <c r="Q37" s="44">
        <f t="shared" si="21"/>
        <v>226533.06573683186</v>
      </c>
      <c r="R37" s="45">
        <f t="shared" si="21"/>
        <v>207999.93843683187</v>
      </c>
      <c r="S37" s="45">
        <f t="shared" si="21"/>
        <v>188498.96025609187</v>
      </c>
      <c r="T37" s="45">
        <f t="shared" si="21"/>
        <v>172952.36029677157</v>
      </c>
      <c r="U37" s="45">
        <f t="shared" si="21"/>
        <v>159353.22633684133</v>
      </c>
      <c r="V37" s="45">
        <f t="shared" si="21"/>
        <v>144086.93167266028</v>
      </c>
      <c r="W37" s="45">
        <f t="shared" si="21"/>
        <v>224931.32513894376</v>
      </c>
      <c r="X37" s="45">
        <f t="shared" si="21"/>
        <v>208663.0902415966</v>
      </c>
      <c r="Y37" s="45">
        <f t="shared" si="21"/>
        <v>187828.02435827345</v>
      </c>
      <c r="Z37" s="45">
        <f t="shared" si="21"/>
        <v>169212.13530681422</v>
      </c>
      <c r="AA37" s="45">
        <f t="shared" si="21"/>
        <v>227677.9468441052</v>
      </c>
      <c r="AB37" s="45">
        <f t="shared" si="21"/>
        <v>208837.79241350931</v>
      </c>
      <c r="AC37" s="45">
        <f t="shared" si="21"/>
        <v>192988.68754853925</v>
      </c>
      <c r="AD37" s="21">
        <f>AC37</f>
        <v>192988.68754853925</v>
      </c>
    </row>
    <row r="38" spans="1:34" ht="15" customHeight="1" x14ac:dyDescent="0.2"/>
    <row r="39" spans="1:34" ht="15" customHeight="1" x14ac:dyDescent="0.2">
      <c r="B39" t="s">
        <v>13</v>
      </c>
      <c r="C39" s="3">
        <f>AVERAGE(C27,C36)/C29</f>
        <v>7.5450522928399035</v>
      </c>
      <c r="D39" s="3">
        <f t="shared" ref="D39:O39" si="22">AVERAGE(D27,D36)/D29</f>
        <v>6.5821529745042495</v>
      </c>
      <c r="E39" s="3">
        <f t="shared" si="22"/>
        <v>6.4455773420979465</v>
      </c>
      <c r="F39" s="3">
        <f t="shared" si="22"/>
        <v>7.3093875958417502</v>
      </c>
      <c r="G39" s="3">
        <f t="shared" si="22"/>
        <v>6.6134758068555435</v>
      </c>
      <c r="H39" s="3">
        <f t="shared" si="22"/>
        <v>5.6399266004915969</v>
      </c>
      <c r="I39" s="3">
        <f t="shared" si="22"/>
        <v>4.2497573770796349</v>
      </c>
      <c r="J39" s="3">
        <f t="shared" si="22"/>
        <v>3.7486958987947676</v>
      </c>
      <c r="K39" s="3">
        <f t="shared" si="22"/>
        <v>7.3432309693816711</v>
      </c>
      <c r="L39" s="3">
        <f t="shared" si="22"/>
        <v>7.2246381715757746</v>
      </c>
      <c r="M39" s="3">
        <f t="shared" si="22"/>
        <v>6.3313263980756966</v>
      </c>
      <c r="N39" s="3">
        <f t="shared" si="22"/>
        <v>5.6116141270894513</v>
      </c>
      <c r="O39" s="3">
        <f t="shared" si="22"/>
        <v>6.5387323478425321</v>
      </c>
      <c r="P39" s="14">
        <f>AVERAGE(C39:O39)</f>
        <v>6.2448898386515781</v>
      </c>
      <c r="Q39" s="3">
        <f>AVERAGE(Q27,Q36)/Q29</f>
        <v>7.6078638225572357</v>
      </c>
      <c r="R39" s="3">
        <f t="shared" ref="R39:AC39" si="23">AVERAGE(R27,R36)/R29</f>
        <v>9.4393044556885055</v>
      </c>
      <c r="S39" s="3">
        <f t="shared" si="23"/>
        <v>7.995638829766925</v>
      </c>
      <c r="T39" s="3">
        <f t="shared" si="23"/>
        <v>8.9022030316899574</v>
      </c>
      <c r="U39" s="3">
        <f t="shared" si="23"/>
        <v>11.735212241471991</v>
      </c>
      <c r="V39" s="3">
        <f t="shared" si="23"/>
        <v>11.850852743049975</v>
      </c>
      <c r="W39" s="3">
        <f t="shared" si="23"/>
        <v>8.5462007746986295</v>
      </c>
      <c r="X39" s="3">
        <f t="shared" si="23"/>
        <v>8.9742826805719194</v>
      </c>
      <c r="Y39" s="3">
        <f t="shared" si="23"/>
        <v>7.7928122525031247</v>
      </c>
      <c r="Z39" s="3">
        <f t="shared" si="23"/>
        <v>9.5379783981269526</v>
      </c>
      <c r="AA39" s="3">
        <f t="shared" si="23"/>
        <v>9.6758851659690119</v>
      </c>
      <c r="AB39" s="3">
        <f t="shared" si="23"/>
        <v>7.5527903953868556</v>
      </c>
      <c r="AC39" s="3">
        <f t="shared" si="23"/>
        <v>10.087053972457646</v>
      </c>
      <c r="AD39" s="14">
        <f>AVERAGE(Q39:AC39)</f>
        <v>9.207544520302978</v>
      </c>
    </row>
    <row r="40" spans="1:34" ht="15" customHeight="1" x14ac:dyDescent="0.2">
      <c r="B40" t="s">
        <v>14</v>
      </c>
      <c r="C40" s="2">
        <f>C29/C27</f>
        <v>0.12429999999999999</v>
      </c>
      <c r="D40" s="2">
        <f t="shared" ref="D40:O40" si="24">D29/D27</f>
        <v>0.14119999999999999</v>
      </c>
      <c r="E40" s="2">
        <f t="shared" si="24"/>
        <v>0.14397651206601422</v>
      </c>
      <c r="F40" s="2">
        <f t="shared" si="24"/>
        <v>0.14980646145856791</v>
      </c>
      <c r="G40" s="2">
        <f t="shared" si="24"/>
        <v>0.14057825276305289</v>
      </c>
      <c r="H40" s="2">
        <f t="shared" si="24"/>
        <v>0.16286839649189527</v>
      </c>
      <c r="I40" s="2">
        <f t="shared" si="24"/>
        <v>0.21053706970919958</v>
      </c>
      <c r="J40" s="28">
        <f t="shared" si="24"/>
        <v>0.23536633918272926</v>
      </c>
      <c r="K40" s="28">
        <f t="shared" si="24"/>
        <v>0.24725371183171294</v>
      </c>
      <c r="L40" s="28">
        <f t="shared" si="24"/>
        <v>0.12945590172490976</v>
      </c>
      <c r="M40" s="28">
        <f t="shared" si="24"/>
        <v>0.14638445621361149</v>
      </c>
      <c r="N40" s="28">
        <f t="shared" si="24"/>
        <v>0.16362289555676388</v>
      </c>
      <c r="O40" s="28">
        <f t="shared" si="24"/>
        <v>0.17470970202830119</v>
      </c>
      <c r="P40" s="13">
        <f>AVERAGE(C40:O40)</f>
        <v>0.16692766915590446</v>
      </c>
      <c r="Q40" s="28">
        <f>Q29/Q27</f>
        <v>0.16829023252841974</v>
      </c>
      <c r="R40" s="2">
        <f t="shared" ref="R40:AC40" si="25">R29/R27</f>
        <v>0.10061066188868735</v>
      </c>
      <c r="S40" s="2">
        <f t="shared" si="25"/>
        <v>0.11770745202776407</v>
      </c>
      <c r="T40" s="2">
        <f t="shared" si="25"/>
        <v>0.10635805211071465</v>
      </c>
      <c r="U40" s="2">
        <f t="shared" si="25"/>
        <v>0.10410765318594344</v>
      </c>
      <c r="V40" s="2">
        <f t="shared" si="25"/>
        <v>8.0966069372231511E-2</v>
      </c>
      <c r="W40" s="2">
        <f t="shared" si="25"/>
        <v>0.11054364422210325</v>
      </c>
      <c r="X40" s="28">
        <f t="shared" si="25"/>
        <v>0.10554888783829644</v>
      </c>
      <c r="Y40" s="28">
        <f t="shared" si="25"/>
        <v>0.15113028337269332</v>
      </c>
      <c r="Z40" s="28">
        <f t="shared" si="25"/>
        <v>9.9621652920332662E-2</v>
      </c>
      <c r="AA40" s="28">
        <f t="shared" si="25"/>
        <v>9.8271549225445065E-2</v>
      </c>
      <c r="AB40" s="28">
        <f t="shared" si="25"/>
        <v>0.12418055740937486</v>
      </c>
      <c r="AC40" s="28">
        <f t="shared" si="25"/>
        <v>0.11927771300808916</v>
      </c>
      <c r="AD40" s="13">
        <f>AVERAGE(Q40:AC40)</f>
        <v>0.11435495454693043</v>
      </c>
    </row>
    <row r="41" spans="1:34" ht="15" customHeight="1" x14ac:dyDescent="0.2">
      <c r="B41" s="24" t="s">
        <v>26</v>
      </c>
      <c r="C41" s="29">
        <f>AVERAGE(C28,C37)/C30</f>
        <v>10.334236186348862</v>
      </c>
      <c r="D41" s="29">
        <f t="shared" ref="D41:O41" si="26">AVERAGE(D28,D37)/D30</f>
        <v>9.4800399201596814</v>
      </c>
      <c r="E41" s="29">
        <f t="shared" si="26"/>
        <v>8.9161958568738235</v>
      </c>
      <c r="F41" s="29">
        <f t="shared" si="26"/>
        <v>9.2751710654936463</v>
      </c>
      <c r="G41" s="29">
        <f t="shared" si="26"/>
        <v>8.4605734767025105</v>
      </c>
      <c r="H41" s="29">
        <f t="shared" si="26"/>
        <v>9.4151792386781405</v>
      </c>
      <c r="I41" s="29">
        <f t="shared" si="26"/>
        <v>8.3105726872246688</v>
      </c>
      <c r="J41" s="29">
        <f t="shared" si="26"/>
        <v>7.4127703856226494</v>
      </c>
      <c r="K41" s="29">
        <f t="shared" si="26"/>
        <v>7.8822296730930432</v>
      </c>
      <c r="L41" s="29">
        <f t="shared" si="26"/>
        <v>8.9073377234242699</v>
      </c>
      <c r="M41" s="29">
        <f t="shared" si="26"/>
        <v>10.474650241820616</v>
      </c>
      <c r="N41" s="29">
        <f t="shared" si="26"/>
        <v>9.9931794333683115</v>
      </c>
      <c r="O41" s="29">
        <f t="shared" si="26"/>
        <v>9.8199174406604754</v>
      </c>
      <c r="P41" s="14">
        <f>AVERAGE(C41:O41)</f>
        <v>9.129388717651592</v>
      </c>
      <c r="Q41" s="29">
        <f>AVERAGE(Q28,Q37)/Q30</f>
        <v>9.8907451223012988</v>
      </c>
      <c r="R41" s="29">
        <f t="shared" ref="R41:AC41" si="27">AVERAGE(R28,R37)/R30</f>
        <v>11.723143027611528</v>
      </c>
      <c r="S41" s="29">
        <f t="shared" si="27"/>
        <v>10.166128463353777</v>
      </c>
      <c r="T41" s="29">
        <f t="shared" si="27"/>
        <v>11.624770737609762</v>
      </c>
      <c r="U41" s="29">
        <f t="shared" si="27"/>
        <v>12.21789518408853</v>
      </c>
      <c r="V41" s="29">
        <f t="shared" si="27"/>
        <v>9.9382386061712911</v>
      </c>
      <c r="W41" s="29">
        <f t="shared" si="27"/>
        <v>9.6321214408450242</v>
      </c>
      <c r="X41" s="29">
        <f t="shared" si="27"/>
        <v>13.326412426318161</v>
      </c>
      <c r="Y41" s="29">
        <f t="shared" si="27"/>
        <v>9.5149954605430498</v>
      </c>
      <c r="Z41" s="29">
        <f t="shared" si="27"/>
        <v>9.5896617851055694</v>
      </c>
      <c r="AA41" s="29">
        <f t="shared" si="27"/>
        <v>12.002103491382714</v>
      </c>
      <c r="AB41" s="29">
        <f t="shared" si="27"/>
        <v>11.584717653607051</v>
      </c>
      <c r="AC41" s="29">
        <f t="shared" si="27"/>
        <v>12.676630112094601</v>
      </c>
      <c r="AD41" s="14">
        <f>AVERAGE(Q41:AC41)</f>
        <v>11.068274116233258</v>
      </c>
    </row>
    <row r="42" spans="1:34" ht="15" customHeight="1" x14ac:dyDescent="0.2">
      <c r="B42" s="24" t="s">
        <v>27</v>
      </c>
      <c r="C42" s="30">
        <f>C30/C28</f>
        <v>9.2299999999999993E-2</v>
      </c>
      <c r="D42" s="30">
        <f t="shared" ref="D42:O42" si="28">D30/D28</f>
        <v>0.1002</v>
      </c>
      <c r="E42" s="30">
        <f t="shared" si="28"/>
        <v>0.10619999999999999</v>
      </c>
      <c r="F42" s="30">
        <f t="shared" si="28"/>
        <v>0.10229999999999999</v>
      </c>
      <c r="G42" s="30">
        <f t="shared" si="28"/>
        <v>0.1116</v>
      </c>
      <c r="H42" s="30">
        <f t="shared" si="28"/>
        <v>0.12030000000000002</v>
      </c>
      <c r="I42" s="30">
        <f t="shared" si="28"/>
        <v>0.11350000000000002</v>
      </c>
      <c r="J42" s="30">
        <f t="shared" si="28"/>
        <v>0.14810000000000001</v>
      </c>
      <c r="K42" s="30">
        <f t="shared" si="28"/>
        <v>0.11929999999999999</v>
      </c>
      <c r="L42" s="30">
        <f t="shared" si="28"/>
        <v>0.10630000000000002</v>
      </c>
      <c r="M42" s="30">
        <f t="shared" si="28"/>
        <v>0.1123</v>
      </c>
      <c r="N42" s="30">
        <f t="shared" si="28"/>
        <v>9.5299999999999996E-2</v>
      </c>
      <c r="O42" s="30">
        <f t="shared" si="28"/>
        <v>9.6899999999999986E-2</v>
      </c>
      <c r="P42" s="13">
        <f>AVERAGE(C42:O42)</f>
        <v>0.10958461538461539</v>
      </c>
      <c r="Q42" s="30">
        <f>Q30/Q28</f>
        <v>0.11937445891410736</v>
      </c>
      <c r="R42" s="30">
        <f t="shared" ref="R42:AC42" si="29">R30/R28</f>
        <v>8.1812018213404294E-2</v>
      </c>
      <c r="S42" s="30">
        <f t="shared" si="29"/>
        <v>9.3754730541241532E-2</v>
      </c>
      <c r="T42" s="30">
        <f t="shared" si="29"/>
        <v>8.2475786275950383E-2</v>
      </c>
      <c r="U42" s="30">
        <f t="shared" si="29"/>
        <v>7.8629363233871319E-2</v>
      </c>
      <c r="V42" s="30">
        <f t="shared" si="29"/>
        <v>9.5801603865309282E-2</v>
      </c>
      <c r="W42" s="30">
        <f t="shared" si="29"/>
        <v>0.13294478764552109</v>
      </c>
      <c r="X42" s="30">
        <f t="shared" si="29"/>
        <v>7.2325341467214588E-2</v>
      </c>
      <c r="Y42" s="30">
        <f t="shared" si="29"/>
        <v>9.985026992171761E-2</v>
      </c>
      <c r="Z42" s="30">
        <f t="shared" si="29"/>
        <v>9.9111349943980007E-2</v>
      </c>
      <c r="AA42" s="30">
        <f t="shared" si="29"/>
        <v>9.7712781844690677E-2</v>
      </c>
      <c r="AB42" s="30">
        <f t="shared" si="29"/>
        <v>8.2749140580998151E-2</v>
      </c>
      <c r="AC42" s="30">
        <f t="shared" si="29"/>
        <v>7.5891938340298198E-2</v>
      </c>
      <c r="AD42" s="13">
        <f>AVERAGE(Q42:AC42)</f>
        <v>9.3264120829869582E-2</v>
      </c>
    </row>
  </sheetData>
  <mergeCells count="2">
    <mergeCell ref="A5:A15"/>
    <mergeCell ref="A27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Forecast models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2021-01-11T21:06:23Z</dcterms:created>
  <dcterms:modified xsi:type="dcterms:W3CDTF">2023-02-18T02:48:31Z</dcterms:modified>
</cp:coreProperties>
</file>