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3080" activeTab="3"/>
  </bookViews>
  <sheets>
    <sheet name="Multiplicative trend" sheetId="1" r:id="rId1"/>
    <sheet name="Winters" sheetId="2" r:id="rId2"/>
    <sheet name="Forecast using Winters" sheetId="3" r:id="rId3"/>
    <sheet name="Forecasting usingMoving Average" sheetId="4" r:id="rId4"/>
  </sheets>
  <externalReferences>
    <externalReference r:id="rId5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base">'Multiplicative trend'!$B$2</definedName>
    <definedName name="baseadd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50000</definedName>
    <definedName name="RiskNumSimulations" hidden="1">11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0" hidden="1">'Multiplicative trend'!$B$2:$B$3,'Multiplicative trend'!$B$5:$B$16</definedName>
    <definedName name="solver_adj" localSheetId="1" hidden="1">Winters!$H$2:$J$2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0" hidden="1">'Multiplicative trend'!$B$18</definedName>
    <definedName name="solver_lhs1" localSheetId="1" hidden="1">Winters!$H$2:$J$2</definedName>
    <definedName name="solver_lhs2" localSheetId="0" hidden="1">'Multiplicative trend'!$B$3</definedName>
    <definedName name="solver_lhs2" localSheetId="1" hidden="1">Winters!$H$2:$J$2</definedName>
    <definedName name="solver_lhs3" localSheetId="0" hidden="1">'Multiplicative trend'!$B$5:$B$16</definedName>
    <definedName name="solver_lhs4" localSheetId="0" hidden="1">'Multiplicative trend'!$B$2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um" localSheetId="0" hidden="1">4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'Multiplicative trend'!$J$7</definedName>
    <definedName name="solver_opt" localSheetId="1" hidden="1">Winters!$G$21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el1" localSheetId="0" hidden="1">2</definedName>
    <definedName name="solver_rel1" localSheetId="1" hidden="1">1</definedName>
    <definedName name="solver_rel2" localSheetId="0" hidden="1">1</definedName>
    <definedName name="solver_rel2" localSheetId="1" hidden="1">3</definedName>
    <definedName name="solver_rel3" localSheetId="0" hidden="1">1</definedName>
    <definedName name="solver_rel4" localSheetId="0" hidden="1">3</definedName>
    <definedName name="solver_rhs1" localSheetId="0" hidden="1">1</definedName>
    <definedName name="solver_rhs1" localSheetId="1" hidden="1">1</definedName>
    <definedName name="solver_rhs2" localSheetId="0" hidden="1">1.5</definedName>
    <definedName name="solver_rhs2" localSheetId="1" hidden="1">0</definedName>
    <definedName name="solver_rhs3" localSheetId="0" hidden="1">2.6</definedName>
    <definedName name="solver_rhs4" localSheetId="0" hidden="1">5.5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trend">'Multiplicative trend'!$B$3</definedName>
    <definedName name="trendadd">#REF!</definedName>
  </definedNames>
  <calcPr calcId="144525"/>
</workbook>
</file>

<file path=xl/sharedStrings.xml><?xml version="1.0" encoding="utf-8"?>
<sst xmlns="http://schemas.openxmlformats.org/spreadsheetml/2006/main" count="77">
  <si>
    <t>base</t>
  </si>
  <si>
    <t>trend</t>
  </si>
  <si>
    <t>stddeverrors</t>
  </si>
  <si>
    <t>RSQ</t>
  </si>
  <si>
    <t>SSE</t>
  </si>
  <si>
    <t>MonthNumber</t>
  </si>
  <si>
    <t>Month</t>
  </si>
  <si>
    <t>Sales ( in thousands)</t>
  </si>
  <si>
    <t>Forecast</t>
  </si>
  <si>
    <t>Error</t>
  </si>
  <si>
    <t>Sq Error</t>
  </si>
  <si>
    <t>mean</t>
  </si>
  <si>
    <t>Dates</t>
  </si>
  <si>
    <t>Sales</t>
  </si>
  <si>
    <t>alpha</t>
  </si>
  <si>
    <t>beta</t>
  </si>
  <si>
    <t>gamma</t>
  </si>
  <si>
    <t>stderr</t>
  </si>
  <si>
    <t>BASE</t>
  </si>
  <si>
    <t>TREND</t>
  </si>
  <si>
    <t>FORECAST</t>
  </si>
  <si>
    <t>ERROR</t>
  </si>
  <si>
    <t>SQ.ERR</t>
  </si>
  <si>
    <t>SEASONAL INDICES</t>
  </si>
  <si>
    <t>forecast</t>
  </si>
  <si>
    <t>total</t>
  </si>
  <si>
    <t>13-14</t>
  </si>
  <si>
    <t>14-15</t>
  </si>
  <si>
    <t>15-16</t>
  </si>
  <si>
    <t>16-17</t>
  </si>
  <si>
    <t>17-18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</si>
  <si>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</si>
  <si>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</si>
  <si>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</si>
  <si>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</si>
  <si>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</si>
  <si>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</si>
  <si>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</si>
  <si>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</si>
  <si>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</si>
  <si>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</si>
  <si>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</si>
  <si>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</si>
  <si>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</t>
  </si>
  <si>
    <t>Units sold</t>
  </si>
  <si>
    <t>MA</t>
  </si>
  <si>
    <t>Centered Moving Average (Also called Baseline)</t>
  </si>
  <si>
    <r>
      <rPr>
        <b/>
        <sz val="11"/>
        <color theme="1"/>
        <rFont val="Calibri"/>
        <charset val="134"/>
      </rPr>
      <t>S</t>
    </r>
    <r>
      <rPr>
        <b/>
        <vertAlign val="subscript"/>
        <sz val="11"/>
        <color theme="1"/>
        <rFont val="Calibri"/>
        <charset val="134"/>
      </rPr>
      <t>t</t>
    </r>
    <r>
      <rPr>
        <b/>
        <sz val="11"/>
        <color theme="1"/>
        <rFont val="Calibri"/>
        <charset val="134"/>
      </rPr>
      <t>, I</t>
    </r>
    <r>
      <rPr>
        <b/>
        <vertAlign val="subscript"/>
        <sz val="11"/>
        <color theme="1"/>
        <rFont val="Calibri"/>
        <charset val="134"/>
      </rPr>
      <t>t</t>
    </r>
    <r>
      <rPr>
        <b/>
        <sz val="11"/>
        <color theme="1"/>
        <rFont val="Calibri"/>
        <charset val="134"/>
      </rPr>
      <t xml:space="preserve"> (Units sold/ baseline)</t>
    </r>
  </si>
  <si>
    <r>
      <rPr>
        <b/>
        <sz val="11"/>
        <color theme="1"/>
        <rFont val="Calibri"/>
        <charset val="134"/>
      </rPr>
      <t>S</t>
    </r>
    <r>
      <rPr>
        <b/>
        <vertAlign val="subscript"/>
        <sz val="11"/>
        <color theme="1"/>
        <rFont val="Calibri"/>
        <charset val="134"/>
      </rPr>
      <t>t</t>
    </r>
  </si>
  <si>
    <t>Deseasonlize</t>
  </si>
  <si>
    <t>Trend</t>
  </si>
  <si>
    <t xml:space="preserve">Forecast </t>
  </si>
  <si>
    <t>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</si>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</sst>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176" formatCode="mmm\-yy"/>
    <numFmt numFmtId="177" formatCode="[$-409]mmm\-yy;@"/>
  </numFmts>
  <fonts count="3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1"/>
      <name val="Cambria"/>
      <charset val="134"/>
      <scheme val="major"/>
    </font>
    <font>
      <sz val="11"/>
      <color rgb="FF000000"/>
      <name val="Cambria"/>
      <charset val="134"/>
      <scheme val="major"/>
    </font>
    <font>
      <b/>
      <sz val="11"/>
      <color rgb="FF000000"/>
      <name val="Cambria"/>
      <charset val="134"/>
      <scheme val="maj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color indexed="8"/>
      <name val="Verdana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vertAlign val="subscript"/>
      <sz val="11"/>
      <color theme="1"/>
      <name val="Calibri"/>
      <charset val="134"/>
    </font>
    <font>
      <b/>
      <sz val="11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15" fillId="1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9" borderId="10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3" fillId="6" borderId="9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4" fontId="12" fillId="0" borderId="0">
      <alignment readingOrder="1"/>
      <protection locked="0"/>
    </xf>
    <xf numFmtId="0" fontId="22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2" fillId="0" borderId="0" applyNumberFormat="0">
      <alignment readingOrder="1"/>
      <protection locked="0"/>
    </xf>
  </cellStyleXfs>
  <cellXfs count="3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176" fontId="0" fillId="0" borderId="1" xfId="0" applyNumberFormat="1" applyBorder="1"/>
    <xf numFmtId="0" fontId="0" fillId="0" borderId="1" xfId="0" applyNumberFormat="1" applyBorder="1"/>
    <xf numFmtId="2" fontId="0" fillId="0" borderId="1" xfId="0" applyNumberFormat="1" applyBorder="1" applyAlignment="1">
      <alignment horizontal="right"/>
    </xf>
    <xf numFmtId="3" fontId="2" fillId="0" borderId="1" xfId="0" applyNumberFormat="1" applyFont="1" applyBorder="1"/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176" fontId="3" fillId="2" borderId="1" xfId="0" applyNumberFormat="1" applyFont="1" applyFill="1" applyBorder="1"/>
    <xf numFmtId="0" fontId="3" fillId="2" borderId="1" xfId="0" applyNumberFormat="1" applyFont="1" applyFill="1" applyBorder="1"/>
    <xf numFmtId="0" fontId="3" fillId="2" borderId="1" xfId="0" applyFont="1" applyFill="1" applyBorder="1"/>
    <xf numFmtId="2" fontId="3" fillId="2" borderId="1" xfId="0" applyNumberFormat="1" applyFont="1" applyFill="1" applyBorder="1" applyAlignment="1">
      <alignment horizontal="right"/>
    </xf>
    <xf numFmtId="2" fontId="0" fillId="0" borderId="1" xfId="0" applyNumberFormat="1" applyBorder="1"/>
    <xf numFmtId="2" fontId="3" fillId="2" borderId="1" xfId="0" applyNumberFormat="1" applyFont="1" applyFill="1" applyBorder="1"/>
    <xf numFmtId="0" fontId="4" fillId="0" borderId="0" xfId="0" applyFont="1" applyFill="1" applyAlignme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3" xfId="0" applyFill="1" applyBorder="1" applyAlignment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0" xfId="0" applyFont="1"/>
    <xf numFmtId="177" fontId="1" fillId="0" borderId="0" xfId="0" applyNumberFormat="1" applyFont="1"/>
    <xf numFmtId="0" fontId="6" fillId="0" borderId="0" xfId="0" applyFont="1"/>
    <xf numFmtId="3" fontId="7" fillId="0" borderId="0" xfId="0" applyNumberFormat="1" applyFont="1"/>
    <xf numFmtId="0" fontId="7" fillId="0" borderId="0" xfId="0" applyFont="1" applyAlignment="1">
      <alignment horizontal="right"/>
    </xf>
    <xf numFmtId="176" fontId="0" fillId="0" borderId="0" xfId="0" applyNumberFormat="1"/>
    <xf numFmtId="0" fontId="1" fillId="2" borderId="0" xfId="0" applyFont="1" applyFill="1"/>
    <xf numFmtId="3" fontId="8" fillId="0" borderId="0" xfId="0" applyNumberFormat="1" applyFont="1"/>
    <xf numFmtId="177" fontId="0" fillId="0" borderId="0" xfId="0" applyNumberFormat="1"/>
    <xf numFmtId="11" fontId="1" fillId="2" borderId="0" xfId="0" applyNumberFormat="1" applyFont="1" applyFill="1"/>
    <xf numFmtId="11" fontId="1" fillId="0" borderId="0" xfId="0" applyNumberFormat="1" applyFont="1"/>
    <xf numFmtId="4" fontId="1" fillId="0" borderId="0" xfId="0" applyNumberFormat="1" applyFont="1"/>
    <xf numFmtId="4" fontId="1" fillId="2" borderId="0" xfId="0" applyNumberFormat="1" applyFont="1" applyFill="1"/>
  </cellXfs>
  <cellStyles count="51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_SeriesData" xfId="46"/>
    <cellStyle name="Accent6" xfId="47" builtinId="49"/>
    <cellStyle name="40% - Accent6" xfId="48" builtinId="51"/>
    <cellStyle name="60% - Accent6" xfId="49" builtinId="52"/>
    <cellStyle name="_DateRange" xfId="50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using Winters'!$D$3</c:f>
              <c:strCache>
                <c:ptCount val="1"/>
                <c:pt idx="0">
                  <c:v>13-14</c:v>
                </c:pt>
              </c:strCache>
            </c:strRef>
          </c:tx>
          <c:spPr>
            <a:noFill/>
            <a:ln w="28575">
              <a:solidFill>
                <a:schemeClr val="accent1"/>
              </a:solidFill>
            </a:ln>
            <a:effectLst/>
          </c:spPr>
          <c:marker>
            <c:symbol val="none"/>
          </c:marker>
          <c:cat>
            <c:strRef>
              <c:f>'Forecast using Winters'!$C$4:$C$15</c:f>
              <c:strCache>
                <c:ptCount val="12"/>
                <c:pt idx="0" c:formatCode="[$-409]mmm\-yy;@">
                  <c:v>OCT</c:v>
                </c:pt>
                <c:pt idx="1" c:formatCode="[$-409]mmm\-yy;@">
                  <c:v>NOV</c:v>
                </c:pt>
                <c:pt idx="2" c:formatCode="[$-409]mmm\-yy;@">
                  <c:v>DEC</c:v>
                </c:pt>
                <c:pt idx="3" c:formatCode="[$-409]mmm\-yy;@">
                  <c:v>JAN</c:v>
                </c:pt>
                <c:pt idx="4" c:formatCode="[$-409]mmm\-yy;@">
                  <c:v>FEB</c:v>
                </c:pt>
                <c:pt idx="5" c:formatCode="[$-409]mmm\-yy;@">
                  <c:v>MAR</c:v>
                </c:pt>
                <c:pt idx="6" c:formatCode="[$-409]mmm\-yy;@">
                  <c:v>APR</c:v>
                </c:pt>
                <c:pt idx="7" c:formatCode="[$-409]mmm\-yy;@">
                  <c:v>MAY</c:v>
                </c:pt>
                <c:pt idx="8" c:formatCode="[$-409]mmm\-yy;@">
                  <c:v>JUN</c:v>
                </c:pt>
                <c:pt idx="9" c:formatCode="[$-409]mmm\-yy;@">
                  <c:v>JUL</c:v>
                </c:pt>
                <c:pt idx="10" c:formatCode="[$-409]mmm\-yy;@">
                  <c:v>AUG</c:v>
                </c:pt>
                <c:pt idx="11" c:formatCode="[$-409]mmm\-yy;@">
                  <c:v>SEP</c:v>
                </c:pt>
              </c:strCache>
            </c:strRef>
          </c:cat>
          <c:val>
            <c:numRef>
              <c:f>'Forecast using Winters'!$D$4:$D$15</c:f>
              <c:numCache>
                <c:formatCode>General</c:formatCode>
                <c:ptCount val="12"/>
                <c:pt idx="0">
                  <c:v>10.944</c:v>
                </c:pt>
                <c:pt idx="1">
                  <c:v>7.91</c:v>
                </c:pt>
                <c:pt idx="2">
                  <c:v>6.537</c:v>
                </c:pt>
                <c:pt idx="3">
                  <c:v>8.463</c:v>
                </c:pt>
                <c:pt idx="4">
                  <c:v>9.026</c:v>
                </c:pt>
                <c:pt idx="5">
                  <c:v>9.761</c:v>
                </c:pt>
                <c:pt idx="6">
                  <c:v>5.653</c:v>
                </c:pt>
                <c:pt idx="7">
                  <c:v>6.932</c:v>
                </c:pt>
                <c:pt idx="8">
                  <c:v>5.933</c:v>
                </c:pt>
                <c:pt idx="9">
                  <c:v>6.703</c:v>
                </c:pt>
                <c:pt idx="10">
                  <c:v>8.229</c:v>
                </c:pt>
                <c:pt idx="11">
                  <c:v>9.765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'Forecast using Winters'!$E$3</c:f>
              <c:strCache>
                <c:ptCount val="1"/>
                <c:pt idx="0">
                  <c:v>14-15</c:v>
                </c:pt>
              </c:strCache>
            </c:strRef>
          </c:tx>
          <c:spPr>
            <a:noFill/>
            <a:ln w="28575">
              <a:solidFill>
                <a:schemeClr val="accent2"/>
              </a:solidFill>
            </a:ln>
            <a:effectLst/>
          </c:spPr>
          <c:marker>
            <c:symbol val="none"/>
          </c:marker>
          <c:cat>
            <c:strRef>
              <c:f>'Forecast using Winters'!$C$4:$C$15</c:f>
              <c:strCache>
                <c:ptCount val="12"/>
                <c:pt idx="0" c:formatCode="[$-409]mmm\-yy;@">
                  <c:v>OCT</c:v>
                </c:pt>
                <c:pt idx="1" c:formatCode="[$-409]mmm\-yy;@">
                  <c:v>NOV</c:v>
                </c:pt>
                <c:pt idx="2" c:formatCode="[$-409]mmm\-yy;@">
                  <c:v>DEC</c:v>
                </c:pt>
                <c:pt idx="3" c:formatCode="[$-409]mmm\-yy;@">
                  <c:v>JAN</c:v>
                </c:pt>
                <c:pt idx="4" c:formatCode="[$-409]mmm\-yy;@">
                  <c:v>FEB</c:v>
                </c:pt>
                <c:pt idx="5" c:formatCode="[$-409]mmm\-yy;@">
                  <c:v>MAR</c:v>
                </c:pt>
                <c:pt idx="6" c:formatCode="[$-409]mmm\-yy;@">
                  <c:v>APR</c:v>
                </c:pt>
                <c:pt idx="7" c:formatCode="[$-409]mmm\-yy;@">
                  <c:v>MAY</c:v>
                </c:pt>
                <c:pt idx="8" c:formatCode="[$-409]mmm\-yy;@">
                  <c:v>JUN</c:v>
                </c:pt>
                <c:pt idx="9" c:formatCode="[$-409]mmm\-yy;@">
                  <c:v>JUL</c:v>
                </c:pt>
                <c:pt idx="10" c:formatCode="[$-409]mmm\-yy;@">
                  <c:v>AUG</c:v>
                </c:pt>
                <c:pt idx="11" c:formatCode="[$-409]mmm\-yy;@">
                  <c:v>SEP</c:v>
                </c:pt>
              </c:strCache>
            </c:strRef>
          </c:cat>
          <c:val>
            <c:numRef>
              <c:f>'Forecast using Winters'!$E$4:$E$15</c:f>
              <c:numCache>
                <c:formatCode>General</c:formatCode>
                <c:ptCount val="12"/>
                <c:pt idx="0">
                  <c:v>9.594</c:v>
                </c:pt>
                <c:pt idx="1">
                  <c:v>10.286</c:v>
                </c:pt>
                <c:pt idx="2">
                  <c:v>9.956</c:v>
                </c:pt>
                <c:pt idx="3">
                  <c:v>11.637</c:v>
                </c:pt>
                <c:pt idx="4">
                  <c:v>11.805</c:v>
                </c:pt>
                <c:pt idx="5">
                  <c:v>12.977</c:v>
                </c:pt>
                <c:pt idx="6">
                  <c:v>8.925</c:v>
                </c:pt>
                <c:pt idx="7">
                  <c:v>9.176</c:v>
                </c:pt>
                <c:pt idx="8">
                  <c:v>8.516</c:v>
                </c:pt>
                <c:pt idx="9">
                  <c:v>8.52</c:v>
                </c:pt>
                <c:pt idx="10">
                  <c:v>9.814</c:v>
                </c:pt>
                <c:pt idx="11">
                  <c:v>10.226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'Forecast using Winters'!$F$3</c:f>
              <c:strCache>
                <c:ptCount val="1"/>
                <c:pt idx="0">
                  <c:v>15-16</c:v>
                </c:pt>
              </c:strCache>
            </c:strRef>
          </c:tx>
          <c:spPr>
            <a:noFill/>
            <a:ln w="28575">
              <a:solidFill>
                <a:schemeClr val="accent3"/>
              </a:solidFill>
            </a:ln>
            <a:effectLst/>
          </c:spPr>
          <c:marker>
            <c:symbol val="none"/>
          </c:marker>
          <c:cat>
            <c:strRef>
              <c:f>'Forecast using Winters'!$C$4:$C$15</c:f>
              <c:strCache>
                <c:ptCount val="12"/>
                <c:pt idx="0" c:formatCode="[$-409]mmm\-yy;@">
                  <c:v>OCT</c:v>
                </c:pt>
                <c:pt idx="1" c:formatCode="[$-409]mmm\-yy;@">
                  <c:v>NOV</c:v>
                </c:pt>
                <c:pt idx="2" c:formatCode="[$-409]mmm\-yy;@">
                  <c:v>DEC</c:v>
                </c:pt>
                <c:pt idx="3" c:formatCode="[$-409]mmm\-yy;@">
                  <c:v>JAN</c:v>
                </c:pt>
                <c:pt idx="4" c:formatCode="[$-409]mmm\-yy;@">
                  <c:v>FEB</c:v>
                </c:pt>
                <c:pt idx="5" c:formatCode="[$-409]mmm\-yy;@">
                  <c:v>MAR</c:v>
                </c:pt>
                <c:pt idx="6" c:formatCode="[$-409]mmm\-yy;@">
                  <c:v>APR</c:v>
                </c:pt>
                <c:pt idx="7" c:formatCode="[$-409]mmm\-yy;@">
                  <c:v>MAY</c:v>
                </c:pt>
                <c:pt idx="8" c:formatCode="[$-409]mmm\-yy;@">
                  <c:v>JUN</c:v>
                </c:pt>
                <c:pt idx="9" c:formatCode="[$-409]mmm\-yy;@">
                  <c:v>JUL</c:v>
                </c:pt>
                <c:pt idx="10" c:formatCode="[$-409]mmm\-yy;@">
                  <c:v>AUG</c:v>
                </c:pt>
                <c:pt idx="11" c:formatCode="[$-409]mmm\-yy;@">
                  <c:v>SEP</c:v>
                </c:pt>
              </c:strCache>
            </c:strRef>
          </c:cat>
          <c:val>
            <c:numRef>
              <c:f>'Forecast using Winters'!$F$4:$F$15</c:f>
              <c:numCache>
                <c:formatCode>General</c:formatCode>
                <c:ptCount val="12"/>
                <c:pt idx="0">
                  <c:v>11.049</c:v>
                </c:pt>
                <c:pt idx="1">
                  <c:v>9.172</c:v>
                </c:pt>
                <c:pt idx="2">
                  <c:v>6.9</c:v>
                </c:pt>
                <c:pt idx="3">
                  <c:v>9.35</c:v>
                </c:pt>
                <c:pt idx="4">
                  <c:v>9.284</c:v>
                </c:pt>
                <c:pt idx="5">
                  <c:v>6.876</c:v>
                </c:pt>
                <c:pt idx="6">
                  <c:v>9.106</c:v>
                </c:pt>
                <c:pt idx="7">
                  <c:v>7.787</c:v>
                </c:pt>
                <c:pt idx="8">
                  <c:v>11.705</c:v>
                </c:pt>
                <c:pt idx="9">
                  <c:v>12.209</c:v>
                </c:pt>
                <c:pt idx="10">
                  <c:v>11.435</c:v>
                </c:pt>
                <c:pt idx="11">
                  <c:v>12.997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'Forecast using Winters'!$G$3</c:f>
              <c:strCache>
                <c:ptCount val="1"/>
                <c:pt idx="0">
                  <c:v>16-17</c:v>
                </c:pt>
              </c:strCache>
            </c:strRef>
          </c:tx>
          <c:spPr>
            <a:noFill/>
            <a:ln w="28575">
              <a:solidFill>
                <a:schemeClr val="accent4"/>
              </a:solidFill>
            </a:ln>
            <a:effectLst/>
          </c:spPr>
          <c:marker>
            <c:symbol val="none"/>
          </c:marker>
          <c:cat>
            <c:strRef>
              <c:f>'Forecast using Winters'!$C$4:$C$15</c:f>
              <c:strCache>
                <c:ptCount val="12"/>
                <c:pt idx="0" c:formatCode="[$-409]mmm\-yy;@">
                  <c:v>OCT</c:v>
                </c:pt>
                <c:pt idx="1" c:formatCode="[$-409]mmm\-yy;@">
                  <c:v>NOV</c:v>
                </c:pt>
                <c:pt idx="2" c:formatCode="[$-409]mmm\-yy;@">
                  <c:v>DEC</c:v>
                </c:pt>
                <c:pt idx="3" c:formatCode="[$-409]mmm\-yy;@">
                  <c:v>JAN</c:v>
                </c:pt>
                <c:pt idx="4" c:formatCode="[$-409]mmm\-yy;@">
                  <c:v>FEB</c:v>
                </c:pt>
                <c:pt idx="5" c:formatCode="[$-409]mmm\-yy;@">
                  <c:v>MAR</c:v>
                </c:pt>
                <c:pt idx="6" c:formatCode="[$-409]mmm\-yy;@">
                  <c:v>APR</c:v>
                </c:pt>
                <c:pt idx="7" c:formatCode="[$-409]mmm\-yy;@">
                  <c:v>MAY</c:v>
                </c:pt>
                <c:pt idx="8" c:formatCode="[$-409]mmm\-yy;@">
                  <c:v>JUN</c:v>
                </c:pt>
                <c:pt idx="9" c:formatCode="[$-409]mmm\-yy;@">
                  <c:v>JUL</c:v>
                </c:pt>
                <c:pt idx="10" c:formatCode="[$-409]mmm\-yy;@">
                  <c:v>AUG</c:v>
                </c:pt>
                <c:pt idx="11" c:formatCode="[$-409]mmm\-yy;@">
                  <c:v>SEP</c:v>
                </c:pt>
              </c:strCache>
            </c:strRef>
          </c:cat>
          <c:val>
            <c:numRef>
              <c:f>'Forecast using Winters'!$G$4:$G$15</c:f>
              <c:numCache>
                <c:formatCode>General</c:formatCode>
                <c:ptCount val="12"/>
                <c:pt idx="0">
                  <c:v>14.483</c:v>
                </c:pt>
                <c:pt idx="1">
                  <c:v>11.546</c:v>
                </c:pt>
                <c:pt idx="2">
                  <c:v>9.632</c:v>
                </c:pt>
                <c:pt idx="3" c:formatCode="#,##0">
                  <c:v>10.6</c:v>
                </c:pt>
                <c:pt idx="4" c:formatCode="#,##0">
                  <c:v>9.967</c:v>
                </c:pt>
                <c:pt idx="5" c:formatCode="#,##0">
                  <c:v>13.032</c:v>
                </c:pt>
                <c:pt idx="6">
                  <c:v>11.22</c:v>
                </c:pt>
                <c:pt idx="7" c:formatCode="#,##0">
                  <c:v>9.794</c:v>
                </c:pt>
                <c:pt idx="8" c:formatCode="#,##0">
                  <c:v>9.985</c:v>
                </c:pt>
                <c:pt idx="9" c:formatCode="#,##0">
                  <c:v>12.125</c:v>
                </c:pt>
                <c:pt idx="10" c:formatCode="#,##0">
                  <c:v>11.462</c:v>
                </c:pt>
                <c:pt idx="11" c:formatCode="#,##0">
                  <c:v>12.238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'Forecast using Winters'!$H$3</c:f>
              <c:strCache>
                <c:ptCount val="1"/>
                <c:pt idx="0">
                  <c:v>17-18</c:v>
                </c:pt>
              </c:strCache>
            </c:strRef>
          </c:tx>
          <c:spPr>
            <a:noFill/>
            <a:ln w="28575">
              <a:solidFill>
                <a:schemeClr val="accent5"/>
              </a:solidFill>
            </a:ln>
            <a:effectLst/>
          </c:spPr>
          <c:marker>
            <c:symbol val="none"/>
          </c:marker>
          <c:cat>
            <c:strRef>
              <c:f>'Forecast using Winters'!$C$4:$C$15</c:f>
              <c:strCache>
                <c:ptCount val="12"/>
                <c:pt idx="0" c:formatCode="[$-409]mmm\-yy;@">
                  <c:v>OCT</c:v>
                </c:pt>
                <c:pt idx="1" c:formatCode="[$-409]mmm\-yy;@">
                  <c:v>NOV</c:v>
                </c:pt>
                <c:pt idx="2" c:formatCode="[$-409]mmm\-yy;@">
                  <c:v>DEC</c:v>
                </c:pt>
                <c:pt idx="3" c:formatCode="[$-409]mmm\-yy;@">
                  <c:v>JAN</c:v>
                </c:pt>
                <c:pt idx="4" c:formatCode="[$-409]mmm\-yy;@">
                  <c:v>FEB</c:v>
                </c:pt>
                <c:pt idx="5" c:formatCode="[$-409]mmm\-yy;@">
                  <c:v>MAR</c:v>
                </c:pt>
                <c:pt idx="6" c:formatCode="[$-409]mmm\-yy;@">
                  <c:v>APR</c:v>
                </c:pt>
                <c:pt idx="7" c:formatCode="[$-409]mmm\-yy;@">
                  <c:v>MAY</c:v>
                </c:pt>
                <c:pt idx="8" c:formatCode="[$-409]mmm\-yy;@">
                  <c:v>JUN</c:v>
                </c:pt>
                <c:pt idx="9" c:formatCode="[$-409]mmm\-yy;@">
                  <c:v>JUL</c:v>
                </c:pt>
                <c:pt idx="10" c:formatCode="[$-409]mmm\-yy;@">
                  <c:v>AUG</c:v>
                </c:pt>
                <c:pt idx="11" c:formatCode="[$-409]mmm\-yy;@">
                  <c:v>SEP</c:v>
                </c:pt>
              </c:strCache>
            </c:strRef>
          </c:cat>
          <c:val>
            <c:numRef>
              <c:f>'Forecast using Winters'!$H$4:$H$15</c:f>
              <c:numCache>
                <c:formatCode>General</c:formatCode>
                <c:ptCount val="12"/>
                <c:pt idx="0">
                  <c:v>14.2168685356363</c:v>
                </c:pt>
                <c:pt idx="1">
                  <c:v>11.9969839198787</c:v>
                </c:pt>
                <c:pt idx="2">
                  <c:v>10.1498440139889</c:v>
                </c:pt>
                <c:pt idx="3">
                  <c:v>12.2564314809279</c:v>
                </c:pt>
                <c:pt idx="4">
                  <c:v>12.2092738316799</c:v>
                </c:pt>
                <c:pt idx="5">
                  <c:v>13.0482306562416</c:v>
                </c:pt>
                <c:pt idx="6">
                  <c:v>10.8786806029631</c:v>
                </c:pt>
                <c:pt idx="7">
                  <c:v>10.3668411840994</c:v>
                </c:pt>
                <c:pt idx="8">
                  <c:v>11.2274361682403</c:v>
                </c:pt>
                <c:pt idx="9">
                  <c:v>12.33995246058</c:v>
                </c:pt>
                <c:pt idx="10">
                  <c:v>12.6341734483687</c:v>
                </c:pt>
                <c:pt idx="11">
                  <c:v>13.9233160586912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470208"/>
        <c:axId val="63525248"/>
      </c:lineChart>
      <c:catAx>
        <c:axId val="6347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3525248"/>
        <c:crosses val="autoZero"/>
        <c:auto val="1"/>
        <c:lblAlgn val="ctr"/>
        <c:lblOffset val="100"/>
        <c:tickMarkSkip val="1"/>
        <c:noMultiLvlLbl val="0"/>
      </c:catAx>
      <c:valAx>
        <c:axId val="63525248"/>
        <c:scaling>
          <c:orientation val="minMax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347020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87897890147795"/>
          <c:y val="0.0366681264361479"/>
          <c:w val="0.633397440482196"/>
          <c:h val="0.8626631708481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[1]Sheet2!$D$1</c:f>
              <c:strCache>
                <c:ptCount val="1"/>
                <c:pt idx="0">
                  <c:v>Month</c:v>
                </c:pt>
              </c:strCache>
            </c:strRef>
          </c:tx>
          <c:spPr>
            <a:noFill/>
            <a:ln w="28575">
              <a:solidFill>
                <a:schemeClr val="accent1"/>
              </a:solidFill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yVal>
            <c:numRef>
              <c:f>[1]Sheet2!$D$2:$D$61</c:f>
              <c:numCache>
                <c:formatCode>mmm\-yy</c:formatCode>
                <c:ptCount val="60"/>
                <c:pt idx="0" c:formatCode="mmm\-yy">
                  <c:v>40909</c:v>
                </c:pt>
                <c:pt idx="1" c:formatCode="mmm\-yy">
                  <c:v>40940</c:v>
                </c:pt>
                <c:pt idx="2" c:formatCode="mmm\-yy">
                  <c:v>40969</c:v>
                </c:pt>
                <c:pt idx="3" c:formatCode="mmm\-yy">
                  <c:v>41000</c:v>
                </c:pt>
                <c:pt idx="4" c:formatCode="mmm\-yy">
                  <c:v>41030</c:v>
                </c:pt>
                <c:pt idx="5" c:formatCode="mmm\-yy">
                  <c:v>41061</c:v>
                </c:pt>
                <c:pt idx="6" c:formatCode="mmm\-yy">
                  <c:v>41091</c:v>
                </c:pt>
                <c:pt idx="7" c:formatCode="mmm\-yy">
                  <c:v>41122</c:v>
                </c:pt>
                <c:pt idx="8" c:formatCode="mmm\-yy">
                  <c:v>41153</c:v>
                </c:pt>
                <c:pt idx="9" c:formatCode="mmm\-yy">
                  <c:v>41183</c:v>
                </c:pt>
                <c:pt idx="10" c:formatCode="mmm\-yy">
                  <c:v>41214</c:v>
                </c:pt>
                <c:pt idx="11" c:formatCode="mmm\-yy">
                  <c:v>41244</c:v>
                </c:pt>
                <c:pt idx="12" c:formatCode="mmm\-yy">
                  <c:v>41275</c:v>
                </c:pt>
                <c:pt idx="13" c:formatCode="mmm\-yy">
                  <c:v>41306</c:v>
                </c:pt>
                <c:pt idx="14" c:formatCode="mmm\-yy">
                  <c:v>41334</c:v>
                </c:pt>
                <c:pt idx="15" c:formatCode="mmm\-yy">
                  <c:v>41365</c:v>
                </c:pt>
                <c:pt idx="16" c:formatCode="mmm\-yy">
                  <c:v>41395</c:v>
                </c:pt>
                <c:pt idx="17" c:formatCode="mmm\-yy">
                  <c:v>41426</c:v>
                </c:pt>
                <c:pt idx="18" c:formatCode="mmm\-yy">
                  <c:v>41456</c:v>
                </c:pt>
                <c:pt idx="19" c:formatCode="mmm\-yy">
                  <c:v>41487</c:v>
                </c:pt>
                <c:pt idx="20" c:formatCode="mmm\-yy">
                  <c:v>41518</c:v>
                </c:pt>
                <c:pt idx="21" c:formatCode="mmm\-yy">
                  <c:v>41548</c:v>
                </c:pt>
                <c:pt idx="22" c:formatCode="mmm\-yy">
                  <c:v>41579</c:v>
                </c:pt>
                <c:pt idx="23" c:formatCode="mmm\-yy">
                  <c:v>41609</c:v>
                </c:pt>
                <c:pt idx="24" c:formatCode="mmm\-yy">
                  <c:v>41640</c:v>
                </c:pt>
                <c:pt idx="25" c:formatCode="mmm\-yy">
                  <c:v>41671</c:v>
                </c:pt>
                <c:pt idx="26" c:formatCode="mmm\-yy">
                  <c:v>41699</c:v>
                </c:pt>
                <c:pt idx="27" c:formatCode="mmm\-yy">
                  <c:v>41730</c:v>
                </c:pt>
                <c:pt idx="28" c:formatCode="mmm\-yy">
                  <c:v>41760</c:v>
                </c:pt>
                <c:pt idx="29" c:formatCode="mmm\-yy">
                  <c:v>41791</c:v>
                </c:pt>
                <c:pt idx="30" c:formatCode="mmm\-yy">
                  <c:v>41821</c:v>
                </c:pt>
                <c:pt idx="31" c:formatCode="mmm\-yy">
                  <c:v>41852</c:v>
                </c:pt>
                <c:pt idx="32" c:formatCode="mmm\-yy">
                  <c:v>41883</c:v>
                </c:pt>
                <c:pt idx="33" c:formatCode="mmm\-yy">
                  <c:v>41913</c:v>
                </c:pt>
                <c:pt idx="34" c:formatCode="mmm\-yy">
                  <c:v>41944</c:v>
                </c:pt>
                <c:pt idx="35" c:formatCode="mmm\-yy">
                  <c:v>41974</c:v>
                </c:pt>
                <c:pt idx="36" c:formatCode="mmm\-yy">
                  <c:v>42005</c:v>
                </c:pt>
                <c:pt idx="37" c:formatCode="mmm\-yy">
                  <c:v>42036</c:v>
                </c:pt>
                <c:pt idx="38" c:formatCode="mmm\-yy">
                  <c:v>42064</c:v>
                </c:pt>
                <c:pt idx="39" c:formatCode="mmm\-yy">
                  <c:v>42095</c:v>
                </c:pt>
                <c:pt idx="40" c:formatCode="mmm\-yy">
                  <c:v>42125</c:v>
                </c:pt>
                <c:pt idx="41" c:formatCode="mmm\-yy">
                  <c:v>42156</c:v>
                </c:pt>
                <c:pt idx="42" c:formatCode="mmm\-yy">
                  <c:v>42186</c:v>
                </c:pt>
                <c:pt idx="43" c:formatCode="mmm\-yy">
                  <c:v>42217</c:v>
                </c:pt>
                <c:pt idx="44" c:formatCode="mmm\-yy">
                  <c:v>42248</c:v>
                </c:pt>
                <c:pt idx="45" c:formatCode="mmm\-yy">
                  <c:v>42278</c:v>
                </c:pt>
                <c:pt idx="46" c:formatCode="mmm\-yy">
                  <c:v>42309</c:v>
                </c:pt>
                <c:pt idx="47" c:formatCode="mmm\-yy">
                  <c:v>42339</c:v>
                </c:pt>
                <c:pt idx="48" c:formatCode="mmm\-yy">
                  <c:v>42370</c:v>
                </c:pt>
                <c:pt idx="49" c:formatCode="mmm\-yy">
                  <c:v>42401</c:v>
                </c:pt>
                <c:pt idx="50" c:formatCode="mmm\-yy">
                  <c:v>42430</c:v>
                </c:pt>
                <c:pt idx="51" c:formatCode="mmm\-yy">
                  <c:v>42461</c:v>
                </c:pt>
                <c:pt idx="52" c:formatCode="mmm\-yy">
                  <c:v>42491</c:v>
                </c:pt>
                <c:pt idx="53" c:formatCode="mmm\-yy">
                  <c:v>42522</c:v>
                </c:pt>
                <c:pt idx="54" c:formatCode="mmm\-yy">
                  <c:v>42552</c:v>
                </c:pt>
                <c:pt idx="55" c:formatCode="mmm\-yy">
                  <c:v>42583</c:v>
                </c:pt>
                <c:pt idx="56" c:formatCode="mmm\-yy">
                  <c:v>42614</c:v>
                </c:pt>
                <c:pt idx="57" c:formatCode="mmm\-yy">
                  <c:v>42644</c:v>
                </c:pt>
                <c:pt idx="58" c:formatCode="mmm\-yy">
                  <c:v>42675</c:v>
                </c:pt>
                <c:pt idx="59" c:formatCode="mmm\-yy">
                  <c:v>42705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[1]Sheet2!$F$1</c:f>
              <c:strCache>
                <c:ptCount val="1"/>
                <c:pt idx="0">
                  <c:v/>
                </c:pt>
              </c:strCache>
            </c:strRef>
          </c:tx>
          <c:spPr>
            <a:noFill/>
            <a:ln w="28575">
              <a:solidFill>
                <a:schemeClr val="accent2"/>
              </a:solidFill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yVal>
            <c:numRef>
              <c:f>[1]Sheet2!$F$2:$F$54</c:f>
              <c:numCache>
                <c:formatCode>General</c:formatCode>
                <c:ptCount val="53"/>
              </c:numCache>
            </c:numRef>
          </c:yVal>
          <c:smooth val="1"/>
        </c:ser>
        <c:ser>
          <c:idx val="2"/>
          <c:order val="2"/>
          <c:tx>
            <c:strRef>
              <c:f>[1]Sheet2!$K$1</c:f>
              <c:strCache>
                <c:ptCount val="1"/>
                <c:pt idx="0">
                  <c:v/>
                </c:pt>
              </c:strCache>
            </c:strRef>
          </c:tx>
          <c:spPr>
            <a:noFill/>
            <a:ln w="28575">
              <a:solidFill>
                <a:schemeClr val="accent3"/>
              </a:solidFill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yVal>
            <c:numRef>
              <c:f>[1]Sheet2!$K$2:$K$73</c:f>
              <c:numCache>
                <c:formatCode>General</c:formatCode>
                <c:ptCount val="72"/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3984640"/>
        <c:axId val="93986176"/>
      </c:scatterChart>
      <c:valAx>
        <c:axId val="9398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986176"/>
        <c:crosses val="autoZero"/>
        <c:crossBetween val="midCat"/>
      </c:valAx>
      <c:valAx>
        <c:axId val="93986176"/>
        <c:scaling>
          <c:orientation val="minMax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9846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380999</xdr:colOff>
      <xdr:row>2</xdr:row>
      <xdr:rowOff>142874</xdr:rowOff>
    </xdr:from>
    <xdr:to>
      <xdr:col>19</xdr:col>
      <xdr:colOff>257174</xdr:colOff>
      <xdr:row>24</xdr:row>
      <xdr:rowOff>19049</xdr:rowOff>
    </xdr:to>
    <xdr:graphicFrame>
      <xdr:nvGraphicFramePr>
        <xdr:cNvPr id="2" name="Chart 1"/>
        <xdr:cNvGraphicFramePr/>
      </xdr:nvGraphicFramePr>
      <xdr:xfrm>
        <a:off x="6181090" y="523240"/>
        <a:ext cx="5876925" cy="4067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459242</xdr:colOff>
      <xdr:row>0</xdr:row>
      <xdr:rowOff>0</xdr:rowOff>
    </xdr:from>
    <xdr:to>
      <xdr:col>24</xdr:col>
      <xdr:colOff>493258</xdr:colOff>
      <xdr:row>19</xdr:row>
      <xdr:rowOff>153081</xdr:rowOff>
    </xdr:to>
    <xdr:graphicFrame>
      <xdr:nvGraphicFramePr>
        <xdr:cNvPr id="2" name="Chart 1"/>
        <xdr:cNvGraphicFramePr/>
      </xdr:nvGraphicFramePr>
      <xdr:xfrm>
        <a:off x="14022705" y="0"/>
        <a:ext cx="7348855" cy="382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lkrishna%20V/Downloads/WINTERS%20T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October to October "/>
      <sheetName val="Sheet6"/>
      <sheetName val="Sheet4"/>
      <sheetName val="Moving Average"/>
      <sheetName val="CPI"/>
    </sheetNames>
    <sheetDataSet>
      <sheetData sheetId="0"/>
      <sheetData sheetId="1">
        <row r="1">
          <cell r="D1" t="str">
            <v>Month</v>
          </cell>
        </row>
        <row r="2">
          <cell r="D2">
            <v>40909</v>
          </cell>
        </row>
        <row r="3">
          <cell r="D3">
            <v>40940</v>
          </cell>
        </row>
        <row r="4">
          <cell r="D4">
            <v>40969</v>
          </cell>
        </row>
        <row r="5">
          <cell r="D5">
            <v>41000</v>
          </cell>
        </row>
        <row r="6">
          <cell r="D6">
            <v>41030</v>
          </cell>
        </row>
        <row r="7">
          <cell r="D7">
            <v>41061</v>
          </cell>
        </row>
        <row r="8">
          <cell r="D8">
            <v>41091</v>
          </cell>
        </row>
        <row r="9">
          <cell r="D9">
            <v>41122</v>
          </cell>
        </row>
        <row r="10">
          <cell r="D10">
            <v>41153</v>
          </cell>
        </row>
        <row r="11">
          <cell r="D11">
            <v>41183</v>
          </cell>
        </row>
        <row r="12">
          <cell r="D12">
            <v>41214</v>
          </cell>
        </row>
        <row r="13">
          <cell r="D13">
            <v>41244</v>
          </cell>
        </row>
        <row r="14">
          <cell r="D14">
            <v>41275</v>
          </cell>
        </row>
        <row r="15">
          <cell r="D15">
            <v>41306</v>
          </cell>
        </row>
        <row r="16">
          <cell r="D16">
            <v>41334</v>
          </cell>
        </row>
        <row r="17">
          <cell r="D17">
            <v>41365</v>
          </cell>
        </row>
        <row r="18">
          <cell r="D18">
            <v>41395</v>
          </cell>
        </row>
        <row r="19">
          <cell r="D19">
            <v>41426</v>
          </cell>
        </row>
        <row r="20">
          <cell r="D20">
            <v>41456</v>
          </cell>
        </row>
        <row r="21">
          <cell r="D21">
            <v>41487</v>
          </cell>
        </row>
        <row r="22">
          <cell r="D22">
            <v>41518</v>
          </cell>
        </row>
        <row r="23">
          <cell r="D23">
            <v>41548</v>
          </cell>
        </row>
        <row r="24">
          <cell r="D24">
            <v>41579</v>
          </cell>
        </row>
        <row r="25">
          <cell r="D25">
            <v>41609</v>
          </cell>
        </row>
        <row r="26">
          <cell r="D26">
            <v>41640</v>
          </cell>
        </row>
        <row r="27">
          <cell r="D27">
            <v>41671</v>
          </cell>
        </row>
        <row r="28">
          <cell r="D28">
            <v>41699</v>
          </cell>
        </row>
        <row r="29">
          <cell r="D29">
            <v>41730</v>
          </cell>
        </row>
        <row r="30">
          <cell r="D30">
            <v>41760</v>
          </cell>
        </row>
        <row r="31">
          <cell r="D31">
            <v>41791</v>
          </cell>
        </row>
        <row r="32">
          <cell r="D32">
            <v>41821</v>
          </cell>
        </row>
        <row r="33">
          <cell r="D33">
            <v>41852</v>
          </cell>
        </row>
        <row r="34">
          <cell r="D34">
            <v>41883</v>
          </cell>
        </row>
        <row r="35">
          <cell r="D35">
            <v>41913</v>
          </cell>
        </row>
        <row r="36">
          <cell r="D36">
            <v>41944</v>
          </cell>
        </row>
        <row r="37">
          <cell r="D37">
            <v>41974</v>
          </cell>
        </row>
        <row r="38">
          <cell r="D38">
            <v>42005</v>
          </cell>
        </row>
        <row r="39">
          <cell r="D39">
            <v>42036</v>
          </cell>
        </row>
        <row r="40">
          <cell r="D40">
            <v>42064</v>
          </cell>
        </row>
        <row r="41">
          <cell r="D41">
            <v>42095</v>
          </cell>
        </row>
        <row r="42">
          <cell r="D42">
            <v>42125</v>
          </cell>
        </row>
        <row r="43">
          <cell r="D43">
            <v>42156</v>
          </cell>
        </row>
        <row r="44">
          <cell r="D44">
            <v>42186</v>
          </cell>
        </row>
        <row r="45">
          <cell r="D45">
            <v>42217</v>
          </cell>
        </row>
        <row r="46">
          <cell r="D46">
            <v>42248</v>
          </cell>
        </row>
        <row r="47">
          <cell r="D47">
            <v>42278</v>
          </cell>
        </row>
        <row r="48">
          <cell r="D48">
            <v>42309</v>
          </cell>
        </row>
        <row r="49">
          <cell r="D49">
            <v>42339</v>
          </cell>
        </row>
        <row r="50">
          <cell r="D50">
            <v>42370</v>
          </cell>
        </row>
        <row r="51">
          <cell r="D51">
            <v>42401</v>
          </cell>
        </row>
        <row r="52">
          <cell r="D52">
            <v>42430</v>
          </cell>
        </row>
        <row r="53">
          <cell r="D53">
            <v>42461</v>
          </cell>
        </row>
        <row r="54">
          <cell r="D54">
            <v>42491</v>
          </cell>
        </row>
        <row r="55">
          <cell r="D55">
            <v>42522</v>
          </cell>
        </row>
        <row r="56">
          <cell r="D56">
            <v>42552</v>
          </cell>
        </row>
        <row r="57">
          <cell r="D57">
            <v>42583</v>
          </cell>
        </row>
        <row r="58">
          <cell r="D58">
            <v>42614</v>
          </cell>
        </row>
        <row r="59">
          <cell r="D59">
            <v>42644</v>
          </cell>
        </row>
        <row r="60">
          <cell r="D60">
            <v>42675</v>
          </cell>
        </row>
        <row r="61">
          <cell r="D61">
            <v>42705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68"/>
  <sheetViews>
    <sheetView workbookViewId="0">
      <selection activeCell="G45" sqref="G45:G56"/>
    </sheetView>
  </sheetViews>
  <sheetFormatPr defaultColWidth="13.8571428571429" defaultRowHeight="15"/>
  <cols>
    <col min="1" max="6" width="13.8571428571429" style="26"/>
    <col min="7" max="7" width="19.4285714285714" style="26" customWidth="1"/>
    <col min="8" max="9" width="13.8571428571429" style="26"/>
    <col min="10" max="11" width="17.5714285714286" style="26" customWidth="1"/>
    <col min="12" max="16384" width="13.8571428571429" style="26"/>
  </cols>
  <sheetData>
    <row r="2" spans="1:2">
      <c r="A2" s="26" t="s">
        <v>0</v>
      </c>
      <c r="B2" s="35">
        <v>8.00493936239595</v>
      </c>
    </row>
    <row r="3" spans="1:7">
      <c r="A3" s="26" t="s">
        <v>1</v>
      </c>
      <c r="B3" s="32">
        <v>1.00814198845614</v>
      </c>
      <c r="G3" s="36"/>
    </row>
    <row r="4" spans="10:11">
      <c r="J4" s="26" t="s">
        <v>2</v>
      </c>
      <c r="K4" s="26">
        <f>STDEV(I9:I68)</f>
        <v>1.35690959087474</v>
      </c>
    </row>
    <row r="5" spans="1:11">
      <c r="A5" s="26">
        <v>1</v>
      </c>
      <c r="B5" s="32">
        <v>1.03304691260809</v>
      </c>
      <c r="J5" s="26" t="s">
        <v>3</v>
      </c>
      <c r="K5" s="26">
        <f>RSQ(G9:G56,H9:H56)</f>
        <v>0.547632639168229</v>
      </c>
    </row>
    <row r="6" spans="1:11">
      <c r="A6" s="26">
        <v>2</v>
      </c>
      <c r="B6" s="32">
        <v>1.02076115235195</v>
      </c>
      <c r="J6" s="26" t="s">
        <v>4</v>
      </c>
      <c r="K6" s="37">
        <f>SUM(J9:J56)</f>
        <v>86.536746234548</v>
      </c>
    </row>
    <row r="7" spans="1:10">
      <c r="A7" s="26">
        <v>3</v>
      </c>
      <c r="B7" s="32">
        <v>1.08209208715623</v>
      </c>
      <c r="J7" s="38">
        <f>K6</f>
        <v>86.536746234548</v>
      </c>
    </row>
    <row r="8" spans="1:10">
      <c r="A8" s="26">
        <v>4</v>
      </c>
      <c r="B8" s="32">
        <v>0.894884774180653</v>
      </c>
      <c r="D8" s="26" t="s">
        <v>5</v>
      </c>
      <c r="E8" s="26" t="s">
        <v>6</v>
      </c>
      <c r="F8" s="26" t="s">
        <v>6</v>
      </c>
      <c r="G8" s="26" t="s">
        <v>7</v>
      </c>
      <c r="H8" s="26" t="s">
        <v>8</v>
      </c>
      <c r="I8" s="26" t="s">
        <v>9</v>
      </c>
      <c r="J8" s="26" t="s">
        <v>10</v>
      </c>
    </row>
    <row r="9" spans="1:10">
      <c r="A9" s="26">
        <v>5</v>
      </c>
      <c r="B9" s="32">
        <v>0.845893397219581</v>
      </c>
      <c r="D9" s="26">
        <v>1</v>
      </c>
      <c r="E9" s="31">
        <v>41559</v>
      </c>
      <c r="F9" s="26">
        <v>10</v>
      </c>
      <c r="G9" s="28">
        <v>10.944</v>
      </c>
      <c r="H9" s="26">
        <f t="shared" ref="H9:H56" si="0">base*(trend^D9)*VLOOKUP(F9,$A$5:$B$16,2)</f>
        <v>9.9084291704644</v>
      </c>
      <c r="I9" s="37">
        <f>G9-H9</f>
        <v>1.0355708295356</v>
      </c>
      <c r="J9" s="37">
        <f>(I9^2)</f>
        <v>1.07240694298506</v>
      </c>
    </row>
    <row r="10" spans="1:10">
      <c r="A10" s="26">
        <v>6</v>
      </c>
      <c r="B10" s="32">
        <v>0.908715803759104</v>
      </c>
      <c r="D10" s="26">
        <v>2</v>
      </c>
      <c r="E10" s="31">
        <v>41590</v>
      </c>
      <c r="F10" s="26">
        <v>11</v>
      </c>
      <c r="G10" s="28">
        <v>7.91</v>
      </c>
      <c r="H10" s="26">
        <f t="shared" si="0"/>
        <v>8.36128329746833</v>
      </c>
      <c r="I10" s="37">
        <f t="shared" ref="I10:I56" si="1">G10-H10</f>
        <v>-0.451283297468335</v>
      </c>
      <c r="J10" s="37">
        <f t="shared" ref="J10:J56" si="2">(I10^2)</f>
        <v>0.203656614573893</v>
      </c>
    </row>
    <row r="11" spans="1:10">
      <c r="A11" s="26">
        <v>7</v>
      </c>
      <c r="B11" s="32">
        <v>0.990693400213988</v>
      </c>
      <c r="D11" s="26">
        <v>3</v>
      </c>
      <c r="E11" s="31">
        <v>41620</v>
      </c>
      <c r="F11" s="26">
        <v>12</v>
      </c>
      <c r="G11" s="28">
        <v>6.537</v>
      </c>
      <c r="H11" s="26">
        <f t="shared" si="0"/>
        <v>7.07392139498111</v>
      </c>
      <c r="I11" s="37">
        <f t="shared" si="1"/>
        <v>-0.536921394981115</v>
      </c>
      <c r="J11" s="37">
        <f t="shared" si="2"/>
        <v>0.288284584388466</v>
      </c>
    </row>
    <row r="12" spans="1:10">
      <c r="A12" s="26">
        <v>8</v>
      </c>
      <c r="B12" s="32">
        <v>1.00612262412455</v>
      </c>
      <c r="D12" s="26">
        <v>4</v>
      </c>
      <c r="E12" s="31">
        <v>41651</v>
      </c>
      <c r="F12" s="26">
        <v>1</v>
      </c>
      <c r="G12" s="28">
        <v>8.463</v>
      </c>
      <c r="H12" s="26">
        <f t="shared" si="0"/>
        <v>8.54210495841716</v>
      </c>
      <c r="I12" s="37">
        <f t="shared" si="1"/>
        <v>-0.0791049584171599</v>
      </c>
      <c r="J12" s="37">
        <f t="shared" si="2"/>
        <v>0.0062575944461806</v>
      </c>
    </row>
    <row r="13" spans="1:10">
      <c r="A13" s="26">
        <v>9</v>
      </c>
      <c r="B13" s="32">
        <v>1.09982872571658</v>
      </c>
      <c r="D13" s="26">
        <v>5</v>
      </c>
      <c r="E13" s="31">
        <v>41682</v>
      </c>
      <c r="F13" s="26">
        <v>2</v>
      </c>
      <c r="G13" s="28">
        <v>9.026</v>
      </c>
      <c r="H13" s="26">
        <f t="shared" si="0"/>
        <v>8.5092384923422</v>
      </c>
      <c r="I13" s="37">
        <f t="shared" si="1"/>
        <v>0.516761507657803</v>
      </c>
      <c r="J13" s="37">
        <f t="shared" si="2"/>
        <v>0.267042455796765</v>
      </c>
    </row>
    <row r="14" spans="1:10">
      <c r="A14" s="26">
        <v>10</v>
      </c>
      <c r="B14" s="32">
        <v>1.22779273571906</v>
      </c>
      <c r="D14" s="26">
        <v>6</v>
      </c>
      <c r="E14" s="31">
        <v>41710</v>
      </c>
      <c r="F14" s="26">
        <v>3</v>
      </c>
      <c r="G14" s="28">
        <v>9.761</v>
      </c>
      <c r="H14" s="26">
        <f t="shared" si="0"/>
        <v>9.09394842705182</v>
      </c>
      <c r="I14" s="37">
        <f t="shared" si="1"/>
        <v>0.667051572948179</v>
      </c>
      <c r="J14" s="37">
        <f t="shared" si="2"/>
        <v>0.444957800972639</v>
      </c>
    </row>
    <row r="15" spans="1:10">
      <c r="A15" s="26">
        <v>11</v>
      </c>
      <c r="B15" s="32">
        <v>1.02771213732134</v>
      </c>
      <c r="D15" s="26">
        <v>7</v>
      </c>
      <c r="E15" s="31">
        <v>41741</v>
      </c>
      <c r="F15" s="26">
        <v>4</v>
      </c>
      <c r="G15" s="28">
        <v>5.653</v>
      </c>
      <c r="H15" s="26">
        <f t="shared" si="0"/>
        <v>7.5818831659289</v>
      </c>
      <c r="I15" s="37">
        <f t="shared" si="1"/>
        <v>-1.9288831659289</v>
      </c>
      <c r="J15" s="37">
        <f t="shared" si="2"/>
        <v>3.72059026780391</v>
      </c>
    </row>
    <row r="16" spans="1:10">
      <c r="A16" s="26">
        <v>12</v>
      </c>
      <c r="B16" s="32">
        <v>0.86245624962889</v>
      </c>
      <c r="D16" s="26">
        <v>8</v>
      </c>
      <c r="E16" s="31">
        <v>41771</v>
      </c>
      <c r="F16" s="26">
        <v>5</v>
      </c>
      <c r="G16" s="28">
        <v>6.932</v>
      </c>
      <c r="H16" s="26">
        <f t="shared" si="0"/>
        <v>7.2251573077872</v>
      </c>
      <c r="I16" s="37">
        <f t="shared" si="1"/>
        <v>-0.293157307787195</v>
      </c>
      <c r="J16" s="37">
        <f t="shared" si="2"/>
        <v>0.085941207109036</v>
      </c>
    </row>
    <row r="17" spans="4:10">
      <c r="D17" s="26">
        <v>9</v>
      </c>
      <c r="E17" s="31">
        <v>41802</v>
      </c>
      <c r="F17" s="26">
        <v>6</v>
      </c>
      <c r="G17" s="28">
        <v>5.933</v>
      </c>
      <c r="H17" s="26">
        <f t="shared" si="0"/>
        <v>7.82494793140043</v>
      </c>
      <c r="I17" s="37">
        <f t="shared" si="1"/>
        <v>-1.89194793140043</v>
      </c>
      <c r="J17" s="37">
        <f t="shared" si="2"/>
        <v>3.57946697513036</v>
      </c>
    </row>
    <row r="18" spans="1:10">
      <c r="A18" s="26" t="s">
        <v>11</v>
      </c>
      <c r="B18" s="26">
        <f>AVERAGE(B5:B16)</f>
        <v>1</v>
      </c>
      <c r="D18" s="26">
        <v>10</v>
      </c>
      <c r="E18" s="31">
        <v>41832</v>
      </c>
      <c r="F18" s="26">
        <v>7</v>
      </c>
      <c r="G18" s="28">
        <v>6.703</v>
      </c>
      <c r="H18" s="26">
        <f t="shared" si="0"/>
        <v>8.60031480322625</v>
      </c>
      <c r="I18" s="37">
        <f t="shared" si="1"/>
        <v>-1.89731480322625</v>
      </c>
      <c r="J18" s="37">
        <f t="shared" si="2"/>
        <v>3.59980346254146</v>
      </c>
    </row>
    <row r="19" spans="4:10">
      <c r="D19" s="26">
        <v>11</v>
      </c>
      <c r="E19" s="31">
        <v>41863</v>
      </c>
      <c r="F19" s="26">
        <v>8</v>
      </c>
      <c r="G19" s="28">
        <v>8.229</v>
      </c>
      <c r="H19" s="26">
        <f t="shared" si="0"/>
        <v>8.80537176149107</v>
      </c>
      <c r="I19" s="37">
        <f t="shared" si="1"/>
        <v>-0.576371761491068</v>
      </c>
      <c r="J19" s="37">
        <f t="shared" si="2"/>
        <v>0.332204407444316</v>
      </c>
    </row>
    <row r="20" spans="4:10">
      <c r="D20" s="26">
        <v>12</v>
      </c>
      <c r="E20" s="31">
        <v>41894</v>
      </c>
      <c r="F20" s="26">
        <v>9</v>
      </c>
      <c r="G20" s="28">
        <v>9.765</v>
      </c>
      <c r="H20" s="26">
        <f t="shared" si="0"/>
        <v>9.70383813001593</v>
      </c>
      <c r="I20" s="37">
        <f t="shared" si="1"/>
        <v>0.0611618699840744</v>
      </c>
      <c r="J20" s="37">
        <f t="shared" si="2"/>
        <v>0.00374077433994882</v>
      </c>
    </row>
    <row r="21" spans="4:10">
      <c r="D21" s="26">
        <v>13</v>
      </c>
      <c r="E21" s="31">
        <v>41924</v>
      </c>
      <c r="F21" s="26">
        <v>10</v>
      </c>
      <c r="G21" s="28">
        <v>9.594</v>
      </c>
      <c r="H21" s="26">
        <f t="shared" si="0"/>
        <v>10.9210714294268</v>
      </c>
      <c r="I21" s="37">
        <f t="shared" si="1"/>
        <v>-1.32707142942676</v>
      </c>
      <c r="J21" s="37">
        <f t="shared" si="2"/>
        <v>1.76111857880077</v>
      </c>
    </row>
    <row r="22" spans="4:10">
      <c r="D22" s="26">
        <v>14</v>
      </c>
      <c r="E22" s="31">
        <v>41955</v>
      </c>
      <c r="F22" s="26">
        <v>11</v>
      </c>
      <c r="G22" s="28">
        <v>10.286</v>
      </c>
      <c r="H22" s="26">
        <f t="shared" si="0"/>
        <v>9.21580712364771</v>
      </c>
      <c r="I22" s="37">
        <f t="shared" si="1"/>
        <v>1.07019287635229</v>
      </c>
      <c r="J22" s="37">
        <f t="shared" si="2"/>
        <v>1.14531279259519</v>
      </c>
    </row>
    <row r="23" spans="4:10">
      <c r="D23" s="26">
        <v>15</v>
      </c>
      <c r="E23" s="31">
        <v>41985</v>
      </c>
      <c r="F23" s="26">
        <v>12</v>
      </c>
      <c r="G23" s="28">
        <v>9.956</v>
      </c>
      <c r="H23" s="26">
        <f t="shared" si="0"/>
        <v>7.79687673107906</v>
      </c>
      <c r="I23" s="37">
        <f t="shared" si="1"/>
        <v>2.15912326892094</v>
      </c>
      <c r="J23" s="37">
        <f t="shared" si="2"/>
        <v>4.66181329039583</v>
      </c>
    </row>
    <row r="24" spans="4:10">
      <c r="D24" s="26">
        <v>16</v>
      </c>
      <c r="E24" s="31">
        <v>42016</v>
      </c>
      <c r="F24" s="26">
        <v>1</v>
      </c>
      <c r="G24" s="28">
        <v>11.637</v>
      </c>
      <c r="H24" s="26">
        <f t="shared" si="0"/>
        <v>9.4151087729037</v>
      </c>
      <c r="I24" s="37">
        <f t="shared" si="1"/>
        <v>2.2218912270963</v>
      </c>
      <c r="J24" s="37">
        <f t="shared" si="2"/>
        <v>4.93680062504752</v>
      </c>
    </row>
    <row r="25" spans="4:10">
      <c r="D25" s="26">
        <v>17</v>
      </c>
      <c r="E25" s="31">
        <v>42047</v>
      </c>
      <c r="F25" s="26">
        <v>2</v>
      </c>
      <c r="G25" s="28">
        <v>11.805</v>
      </c>
      <c r="H25" s="26">
        <f t="shared" si="0"/>
        <v>9.37888335134975</v>
      </c>
      <c r="I25" s="37">
        <f t="shared" si="1"/>
        <v>2.42611664865025</v>
      </c>
      <c r="J25" s="37">
        <f t="shared" si="2"/>
        <v>5.88604199285792</v>
      </c>
    </row>
    <row r="26" spans="4:10">
      <c r="D26" s="26">
        <v>18</v>
      </c>
      <c r="E26" s="31">
        <v>42075</v>
      </c>
      <c r="F26" s="26">
        <v>3</v>
      </c>
      <c r="G26" s="28">
        <v>12.977</v>
      </c>
      <c r="H26" s="26">
        <f t="shared" si="0"/>
        <v>10.0233506884625</v>
      </c>
      <c r="I26" s="37">
        <f t="shared" si="1"/>
        <v>2.95364931153752</v>
      </c>
      <c r="J26" s="37">
        <f t="shared" si="2"/>
        <v>8.7240442555461</v>
      </c>
    </row>
    <row r="27" spans="4:10">
      <c r="D27" s="26">
        <v>19</v>
      </c>
      <c r="E27" s="31">
        <v>42106</v>
      </c>
      <c r="F27" s="26">
        <v>4</v>
      </c>
      <c r="G27" s="28">
        <v>8.925</v>
      </c>
      <c r="H27" s="26">
        <f t="shared" si="0"/>
        <v>8.3567522359144</v>
      </c>
      <c r="I27" s="37">
        <f t="shared" si="1"/>
        <v>0.568247764085603</v>
      </c>
      <c r="J27" s="37">
        <f t="shared" si="2"/>
        <v>0.322905521388287</v>
      </c>
    </row>
    <row r="28" spans="4:10">
      <c r="D28" s="26">
        <v>20</v>
      </c>
      <c r="E28" s="31">
        <v>42136</v>
      </c>
      <c r="F28" s="26">
        <v>5</v>
      </c>
      <c r="G28" s="28">
        <v>9.176</v>
      </c>
      <c r="H28" s="26">
        <f t="shared" si="0"/>
        <v>7.96356896635013</v>
      </c>
      <c r="I28" s="37">
        <f t="shared" si="1"/>
        <v>1.21243103364987</v>
      </c>
      <c r="J28" s="37">
        <f t="shared" si="2"/>
        <v>1.46998901135729</v>
      </c>
    </row>
    <row r="29" spans="4:10">
      <c r="D29" s="26">
        <v>21</v>
      </c>
      <c r="E29" s="31">
        <v>42167</v>
      </c>
      <c r="F29" s="26">
        <v>6</v>
      </c>
      <c r="G29" s="28">
        <v>8.516</v>
      </c>
      <c r="H29" s="26">
        <f t="shared" si="0"/>
        <v>8.62465823998658</v>
      </c>
      <c r="I29" s="37">
        <f t="shared" si="1"/>
        <v>-0.108658239986584</v>
      </c>
      <c r="J29" s="37">
        <f t="shared" si="2"/>
        <v>0.011806613116982</v>
      </c>
    </row>
    <row r="30" spans="4:10">
      <c r="D30" s="26">
        <v>22</v>
      </c>
      <c r="E30" s="31">
        <v>42197</v>
      </c>
      <c r="F30" s="26">
        <v>7</v>
      </c>
      <c r="G30" s="28">
        <v>8.52</v>
      </c>
      <c r="H30" s="26">
        <f t="shared" si="0"/>
        <v>9.47926766853883</v>
      </c>
      <c r="I30" s="37">
        <f t="shared" si="1"/>
        <v>-0.959267668538828</v>
      </c>
      <c r="J30" s="37">
        <f t="shared" si="2"/>
        <v>0.92019445990392</v>
      </c>
    </row>
    <row r="31" spans="4:10">
      <c r="D31" s="26">
        <v>23</v>
      </c>
      <c r="E31" s="31">
        <v>42228</v>
      </c>
      <c r="F31" s="26">
        <v>8</v>
      </c>
      <c r="G31" s="28">
        <v>9.814</v>
      </c>
      <c r="H31" s="26">
        <f t="shared" si="0"/>
        <v>9.70528146444772</v>
      </c>
      <c r="I31" s="37">
        <f t="shared" si="1"/>
        <v>0.10871853555228</v>
      </c>
      <c r="J31" s="37">
        <f t="shared" si="2"/>
        <v>0.0118197199726323</v>
      </c>
    </row>
    <row r="32" spans="4:10">
      <c r="D32" s="26">
        <v>24</v>
      </c>
      <c r="E32" s="31">
        <v>42259</v>
      </c>
      <c r="F32" s="26">
        <v>9</v>
      </c>
      <c r="G32" s="28">
        <v>10.226</v>
      </c>
      <c r="H32" s="26">
        <f t="shared" si="0"/>
        <v>10.6955711681726</v>
      </c>
      <c r="I32" s="37">
        <f t="shared" si="1"/>
        <v>-0.46957116817255</v>
      </c>
      <c r="J32" s="37">
        <f t="shared" si="2"/>
        <v>0.220497081978933</v>
      </c>
    </row>
    <row r="33" spans="4:10">
      <c r="D33" s="26">
        <v>25</v>
      </c>
      <c r="E33" s="31">
        <v>42289</v>
      </c>
      <c r="F33" s="26">
        <v>10</v>
      </c>
      <c r="G33" s="28">
        <v>11.049</v>
      </c>
      <c r="H33" s="26">
        <f t="shared" si="0"/>
        <v>12.0372058087842</v>
      </c>
      <c r="I33" s="37">
        <f t="shared" si="1"/>
        <v>-0.988205808784246</v>
      </c>
      <c r="J33" s="37">
        <f t="shared" si="2"/>
        <v>0.976550720514925</v>
      </c>
    </row>
    <row r="34" spans="4:10">
      <c r="D34" s="26">
        <v>26</v>
      </c>
      <c r="E34" s="31">
        <v>42320</v>
      </c>
      <c r="F34" s="26">
        <v>11</v>
      </c>
      <c r="G34" s="28">
        <v>9.172</v>
      </c>
      <c r="H34" s="26">
        <f t="shared" si="0"/>
        <v>10.1576633536615</v>
      </c>
      <c r="I34" s="37">
        <f t="shared" si="1"/>
        <v>-0.985663353661469</v>
      </c>
      <c r="J34" s="37">
        <f t="shared" si="2"/>
        <v>0.971532246751174</v>
      </c>
    </row>
    <row r="35" spans="4:10">
      <c r="D35" s="26">
        <v>27</v>
      </c>
      <c r="E35" s="31">
        <v>42350</v>
      </c>
      <c r="F35" s="26">
        <v>12</v>
      </c>
      <c r="G35" s="28">
        <v>6.9</v>
      </c>
      <c r="H35" s="26">
        <f t="shared" si="0"/>
        <v>8.59371816073232</v>
      </c>
      <c r="I35" s="37">
        <f t="shared" si="1"/>
        <v>-1.69371816073232</v>
      </c>
      <c r="J35" s="37">
        <f t="shared" si="2"/>
        <v>2.86868120799448</v>
      </c>
    </row>
    <row r="36" spans="4:10">
      <c r="D36" s="26">
        <v>28</v>
      </c>
      <c r="E36" s="31">
        <v>42381</v>
      </c>
      <c r="F36" s="26">
        <v>1</v>
      </c>
      <c r="G36" s="28">
        <v>9.35</v>
      </c>
      <c r="H36" s="26">
        <f t="shared" si="0"/>
        <v>10.3773336475175</v>
      </c>
      <c r="I36" s="37">
        <f t="shared" si="1"/>
        <v>-1.02733364751746</v>
      </c>
      <c r="J36" s="37">
        <f t="shared" si="2"/>
        <v>1.05541442332153</v>
      </c>
    </row>
    <row r="37" spans="4:10">
      <c r="D37" s="26">
        <v>29</v>
      </c>
      <c r="E37" s="31">
        <v>42412</v>
      </c>
      <c r="F37" s="26">
        <v>2</v>
      </c>
      <c r="G37" s="28">
        <v>9.284</v>
      </c>
      <c r="H37" s="26">
        <f t="shared" si="0"/>
        <v>10.3374059849641</v>
      </c>
      <c r="I37" s="37">
        <f t="shared" si="1"/>
        <v>-1.05340598496414</v>
      </c>
      <c r="J37" s="37">
        <f t="shared" si="2"/>
        <v>1.10966416915828</v>
      </c>
    </row>
    <row r="38" spans="4:10">
      <c r="D38" s="26">
        <v>30</v>
      </c>
      <c r="E38" s="31">
        <v>42441</v>
      </c>
      <c r="F38" s="26">
        <v>3</v>
      </c>
      <c r="G38" s="28">
        <v>6.876</v>
      </c>
      <c r="H38" s="26">
        <f t="shared" si="0"/>
        <v>11.0477379358167</v>
      </c>
      <c r="I38" s="37">
        <f t="shared" si="1"/>
        <v>-4.17173793581672</v>
      </c>
      <c r="J38" s="37">
        <f t="shared" si="2"/>
        <v>17.4033974051323</v>
      </c>
    </row>
    <row r="39" spans="4:10">
      <c r="D39" s="26">
        <v>31</v>
      </c>
      <c r="E39" s="31">
        <v>42472</v>
      </c>
      <c r="F39" s="26">
        <v>4</v>
      </c>
      <c r="G39" s="28">
        <v>9.106</v>
      </c>
      <c r="H39" s="26">
        <f t="shared" si="0"/>
        <v>9.21081298723815</v>
      </c>
      <c r="I39" s="37">
        <f t="shared" si="1"/>
        <v>-0.104812987238155</v>
      </c>
      <c r="J39" s="37">
        <f t="shared" si="2"/>
        <v>0.0109857622937857</v>
      </c>
    </row>
    <row r="40" spans="4:10">
      <c r="D40" s="26">
        <v>32</v>
      </c>
      <c r="E40" s="31">
        <v>42502</v>
      </c>
      <c r="F40" s="26">
        <v>5</v>
      </c>
      <c r="G40" s="28">
        <v>7.787</v>
      </c>
      <c r="H40" s="26">
        <f t="shared" si="0"/>
        <v>8.77744635586871</v>
      </c>
      <c r="I40" s="37">
        <f t="shared" si="1"/>
        <v>-0.990446355868712</v>
      </c>
      <c r="J40" s="37">
        <f t="shared" si="2"/>
        <v>0.980983983853611</v>
      </c>
    </row>
    <row r="41" spans="4:10">
      <c r="D41" s="26">
        <v>33</v>
      </c>
      <c r="E41" s="31">
        <v>42533</v>
      </c>
      <c r="F41" s="26">
        <v>6</v>
      </c>
      <c r="G41" s="28">
        <v>11.705</v>
      </c>
      <c r="H41" s="26">
        <f t="shared" si="0"/>
        <v>9.50609900649599</v>
      </c>
      <c r="I41" s="37">
        <f t="shared" si="1"/>
        <v>2.19890099350401</v>
      </c>
      <c r="J41" s="37">
        <f t="shared" si="2"/>
        <v>4.83516557923292</v>
      </c>
    </row>
    <row r="42" spans="4:10">
      <c r="D42" s="26">
        <v>34</v>
      </c>
      <c r="E42" s="31">
        <v>42563</v>
      </c>
      <c r="F42" s="26">
        <v>7</v>
      </c>
      <c r="G42" s="28">
        <v>12.209</v>
      </c>
      <c r="H42" s="26">
        <f t="shared" si="0"/>
        <v>10.448049587452</v>
      </c>
      <c r="I42" s="37">
        <f t="shared" si="1"/>
        <v>1.76095041254798</v>
      </c>
      <c r="J42" s="37">
        <f t="shared" si="2"/>
        <v>3.10094635545289</v>
      </c>
    </row>
    <row r="43" spans="4:10">
      <c r="D43" s="26">
        <v>35</v>
      </c>
      <c r="E43" s="31">
        <v>42594</v>
      </c>
      <c r="F43" s="26">
        <v>8</v>
      </c>
      <c r="G43" s="28">
        <v>11.435</v>
      </c>
      <c r="H43" s="26">
        <f t="shared" si="0"/>
        <v>10.6971620114995</v>
      </c>
      <c r="I43" s="37">
        <f t="shared" si="1"/>
        <v>0.737837988500521</v>
      </c>
      <c r="J43" s="37">
        <f t="shared" si="2"/>
        <v>0.544404897274495</v>
      </c>
    </row>
    <row r="44" spans="4:10">
      <c r="D44" s="26">
        <v>36</v>
      </c>
      <c r="E44" s="31">
        <v>42625</v>
      </c>
      <c r="F44" s="26">
        <v>9</v>
      </c>
      <c r="G44" s="28">
        <v>12.997</v>
      </c>
      <c r="H44" s="26">
        <f t="shared" si="0"/>
        <v>11.7886594026745</v>
      </c>
      <c r="I44" s="37">
        <f t="shared" si="1"/>
        <v>1.20834059732547</v>
      </c>
      <c r="J44" s="37">
        <f t="shared" si="2"/>
        <v>1.46008699914486</v>
      </c>
    </row>
    <row r="45" spans="4:10">
      <c r="D45" s="26">
        <v>37</v>
      </c>
      <c r="E45" s="31">
        <v>42655</v>
      </c>
      <c r="F45" s="26">
        <v>10</v>
      </c>
      <c r="G45" s="28">
        <v>14.483</v>
      </c>
      <c r="H45" s="26">
        <f t="shared" si="0"/>
        <v>13.2674092115735</v>
      </c>
      <c r="I45" s="37">
        <f t="shared" si="1"/>
        <v>1.21559078842645</v>
      </c>
      <c r="J45" s="37">
        <f t="shared" si="2"/>
        <v>1.47766096490724</v>
      </c>
    </row>
    <row r="46" spans="4:10">
      <c r="D46" s="26">
        <v>38</v>
      </c>
      <c r="E46" s="31">
        <v>42686</v>
      </c>
      <c r="F46" s="26">
        <v>11</v>
      </c>
      <c r="G46" s="28">
        <v>11.546</v>
      </c>
      <c r="H46" s="26">
        <f t="shared" si="0"/>
        <v>11.1957773662127</v>
      </c>
      <c r="I46" s="37">
        <f t="shared" si="1"/>
        <v>0.350222633787254</v>
      </c>
      <c r="J46" s="37">
        <f t="shared" si="2"/>
        <v>0.122655893216881</v>
      </c>
    </row>
    <row r="47" spans="4:10">
      <c r="D47" s="26">
        <v>39</v>
      </c>
      <c r="E47" s="31">
        <v>42716</v>
      </c>
      <c r="F47" s="26">
        <v>12</v>
      </c>
      <c r="G47" s="28">
        <v>9.632</v>
      </c>
      <c r="H47" s="26">
        <f t="shared" si="0"/>
        <v>9.47199684865092</v>
      </c>
      <c r="I47" s="37">
        <f t="shared" si="1"/>
        <v>0.16000315134908</v>
      </c>
      <c r="J47" s="37">
        <f t="shared" si="2"/>
        <v>0.0256010084416368</v>
      </c>
    </row>
    <row r="48" spans="4:10">
      <c r="D48" s="26">
        <v>40</v>
      </c>
      <c r="E48" s="31">
        <v>42747</v>
      </c>
      <c r="F48" s="26">
        <v>1</v>
      </c>
      <c r="G48" s="29">
        <v>10.6</v>
      </c>
      <c r="H48" s="26">
        <f t="shared" si="0"/>
        <v>11.4378979817868</v>
      </c>
      <c r="I48" s="37">
        <f t="shared" si="1"/>
        <v>-0.837897981786766</v>
      </c>
      <c r="J48" s="37">
        <f t="shared" si="2"/>
        <v>0.702073027882335</v>
      </c>
    </row>
    <row r="49" spans="4:10">
      <c r="D49" s="26">
        <v>41</v>
      </c>
      <c r="E49" s="31">
        <v>42778</v>
      </c>
      <c r="F49" s="26">
        <v>2</v>
      </c>
      <c r="G49" s="29">
        <v>9.967</v>
      </c>
      <c r="H49" s="26">
        <f t="shared" si="0"/>
        <v>11.3938897089059</v>
      </c>
      <c r="I49" s="37">
        <f t="shared" si="1"/>
        <v>-1.42688970890587</v>
      </c>
      <c r="J49" s="37">
        <f t="shared" si="2"/>
        <v>2.03601424138149</v>
      </c>
    </row>
    <row r="50" spans="4:10">
      <c r="D50" s="26">
        <v>42</v>
      </c>
      <c r="E50" s="31">
        <v>42806</v>
      </c>
      <c r="F50" s="26">
        <v>3</v>
      </c>
      <c r="G50" s="29">
        <v>13.032</v>
      </c>
      <c r="H50" s="26">
        <f t="shared" si="0"/>
        <v>12.1768176423254</v>
      </c>
      <c r="I50" s="37">
        <f t="shared" si="1"/>
        <v>0.855182357674643</v>
      </c>
      <c r="J50" s="37">
        <f t="shared" si="2"/>
        <v>0.731336864877961</v>
      </c>
    </row>
    <row r="51" spans="4:10">
      <c r="D51" s="26">
        <v>43</v>
      </c>
      <c r="E51" s="31">
        <v>42837</v>
      </c>
      <c r="F51" s="26">
        <v>4</v>
      </c>
      <c r="G51" s="30">
        <v>11.22</v>
      </c>
      <c r="H51" s="26">
        <f t="shared" si="0"/>
        <v>10.1521588161088</v>
      </c>
      <c r="I51" s="37">
        <f t="shared" si="1"/>
        <v>1.06784118389123</v>
      </c>
      <c r="J51" s="37">
        <f t="shared" si="2"/>
        <v>1.14028479401421</v>
      </c>
    </row>
    <row r="52" spans="4:10">
      <c r="D52" s="26">
        <v>44</v>
      </c>
      <c r="E52" s="31">
        <v>42867</v>
      </c>
      <c r="F52" s="26">
        <v>5</v>
      </c>
      <c r="G52" s="29">
        <v>9.794</v>
      </c>
      <c r="H52" s="26">
        <f t="shared" si="0"/>
        <v>9.67450208012245</v>
      </c>
      <c r="I52" s="37">
        <f t="shared" si="1"/>
        <v>0.119497919877551</v>
      </c>
      <c r="J52" s="37">
        <f t="shared" si="2"/>
        <v>0.0142797528550616</v>
      </c>
    </row>
    <row r="53" spans="4:10">
      <c r="D53" s="26">
        <v>45</v>
      </c>
      <c r="E53" s="31">
        <v>42898</v>
      </c>
      <c r="F53" s="26">
        <v>6</v>
      </c>
      <c r="G53" s="29">
        <v>9.985</v>
      </c>
      <c r="H53" s="26">
        <f t="shared" si="0"/>
        <v>10.4776230903086</v>
      </c>
      <c r="I53" s="37">
        <f t="shared" si="1"/>
        <v>-0.492623090308635</v>
      </c>
      <c r="J53" s="37">
        <f t="shared" si="2"/>
        <v>0.24267750910523</v>
      </c>
    </row>
    <row r="54" spans="4:10">
      <c r="D54" s="26">
        <v>46</v>
      </c>
      <c r="E54" s="31">
        <v>42928</v>
      </c>
      <c r="F54" s="26">
        <v>7</v>
      </c>
      <c r="G54" s="29">
        <v>12.125</v>
      </c>
      <c r="H54" s="26">
        <f t="shared" si="0"/>
        <v>11.5158410964761</v>
      </c>
      <c r="I54" s="37">
        <f t="shared" si="1"/>
        <v>0.609158903523925</v>
      </c>
      <c r="J54" s="37">
        <f t="shared" si="2"/>
        <v>0.37107456974247</v>
      </c>
    </row>
    <row r="55" spans="4:10">
      <c r="D55" s="26">
        <v>47</v>
      </c>
      <c r="E55" s="31">
        <v>42959</v>
      </c>
      <c r="F55" s="26">
        <v>8</v>
      </c>
      <c r="G55" s="29">
        <v>11.462</v>
      </c>
      <c r="H55" s="26">
        <f t="shared" si="0"/>
        <v>11.7904128303176</v>
      </c>
      <c r="I55" s="37">
        <f t="shared" si="1"/>
        <v>-0.328412830317555</v>
      </c>
      <c r="J55" s="37">
        <f t="shared" si="2"/>
        <v>0.107854987117187</v>
      </c>
    </row>
    <row r="56" spans="4:10">
      <c r="D56" s="26">
        <v>48</v>
      </c>
      <c r="E56" s="31">
        <v>42990</v>
      </c>
      <c r="F56" s="26">
        <v>9</v>
      </c>
      <c r="G56" s="29">
        <v>12.238</v>
      </c>
      <c r="H56" s="26">
        <f t="shared" si="0"/>
        <v>12.9934613427486</v>
      </c>
      <c r="I56" s="37">
        <f t="shared" si="1"/>
        <v>-0.755461342748619</v>
      </c>
      <c r="J56" s="37">
        <f t="shared" si="2"/>
        <v>0.570721840387547</v>
      </c>
    </row>
    <row r="57" spans="5:10">
      <c r="E57" s="31"/>
      <c r="G57" s="28"/>
      <c r="I57" s="37"/>
      <c r="J57" s="37"/>
    </row>
    <row r="58" spans="5:10">
      <c r="E58" s="31"/>
      <c r="G58" s="28"/>
      <c r="I58" s="37"/>
      <c r="J58" s="37"/>
    </row>
    <row r="59" spans="5:10">
      <c r="E59" s="31"/>
      <c r="G59" s="28"/>
      <c r="I59" s="37"/>
      <c r="J59" s="37"/>
    </row>
    <row r="60" spans="5:10">
      <c r="E60" s="31"/>
      <c r="G60" s="29"/>
      <c r="I60" s="37"/>
      <c r="J60" s="37"/>
    </row>
    <row r="61" spans="5:10">
      <c r="E61" s="31"/>
      <c r="G61" s="29"/>
      <c r="I61" s="37"/>
      <c r="J61" s="37"/>
    </row>
    <row r="62" spans="5:10">
      <c r="E62" s="31"/>
      <c r="G62" s="29"/>
      <c r="I62" s="37"/>
      <c r="J62" s="37"/>
    </row>
    <row r="63" spans="5:10">
      <c r="E63" s="31"/>
      <c r="G63" s="30"/>
      <c r="I63" s="37"/>
      <c r="J63" s="37"/>
    </row>
    <row r="64" spans="5:10">
      <c r="E64" s="31"/>
      <c r="G64" s="29"/>
      <c r="I64" s="37"/>
      <c r="J64" s="37"/>
    </row>
    <row r="65" spans="5:10">
      <c r="E65" s="31"/>
      <c r="G65" s="29"/>
      <c r="I65" s="37"/>
      <c r="J65" s="37"/>
    </row>
    <row r="66" spans="5:10">
      <c r="E66" s="31"/>
      <c r="G66" s="29"/>
      <c r="I66" s="37"/>
      <c r="J66" s="37"/>
    </row>
    <row r="67" spans="5:10">
      <c r="E67" s="31"/>
      <c r="G67" s="29"/>
      <c r="I67" s="37"/>
      <c r="J67" s="37"/>
    </row>
    <row r="68" spans="5:10">
      <c r="E68" s="31"/>
      <c r="G68" s="29"/>
      <c r="I68" s="37"/>
      <c r="J68" s="37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6"/>
  <sheetViews>
    <sheetView zoomScale="90" zoomScaleNormal="90" topLeftCell="A39" workbookViewId="0">
      <selection activeCell="F22" sqref="F22"/>
    </sheetView>
  </sheetViews>
  <sheetFormatPr defaultColWidth="9" defaultRowHeight="15"/>
  <cols>
    <col min="3" max="3" width="12" customWidth="1"/>
    <col min="4" max="5" width="13.2857142857143" customWidth="1"/>
    <col min="6" max="6" width="14" customWidth="1"/>
    <col min="7" max="7" width="13.2857142857143" customWidth="1"/>
    <col min="8" max="8" width="18" customWidth="1"/>
  </cols>
  <sheetData>
    <row r="1" spans="1:10">
      <c r="A1" s="26" t="s">
        <v>12</v>
      </c>
      <c r="B1" s="26" t="s">
        <v>13</v>
      </c>
      <c r="H1" t="s">
        <v>14</v>
      </c>
      <c r="I1" t="s">
        <v>15</v>
      </c>
      <c r="J1" t="s">
        <v>16</v>
      </c>
    </row>
    <row r="2" spans="1:10">
      <c r="A2" s="31">
        <v>41559</v>
      </c>
      <c r="B2" s="28">
        <v>10.944</v>
      </c>
      <c r="H2">
        <v>0.466251070769041</v>
      </c>
      <c r="I2">
        <v>0</v>
      </c>
      <c r="J2">
        <v>0</v>
      </c>
    </row>
    <row r="3" spans="1:2">
      <c r="A3" s="31">
        <v>41590</v>
      </c>
      <c r="B3" s="28">
        <v>7.91</v>
      </c>
    </row>
    <row r="4" spans="1:2">
      <c r="A4" s="31">
        <v>41620</v>
      </c>
      <c r="B4" s="28">
        <v>6.537</v>
      </c>
    </row>
    <row r="5" spans="1:2">
      <c r="A5" s="31">
        <v>41651</v>
      </c>
      <c r="B5" s="28">
        <v>8.463</v>
      </c>
    </row>
    <row r="6" spans="1:2">
      <c r="A6" s="31">
        <v>41682</v>
      </c>
      <c r="B6" s="28">
        <v>9.026</v>
      </c>
    </row>
    <row r="7" spans="1:2">
      <c r="A7" s="31">
        <v>41710</v>
      </c>
      <c r="B7" s="28">
        <v>9.761</v>
      </c>
    </row>
    <row r="8" spans="1:2">
      <c r="A8" s="31">
        <v>41741</v>
      </c>
      <c r="B8" s="28">
        <v>5.653</v>
      </c>
    </row>
    <row r="9" spans="1:2">
      <c r="A9" s="31">
        <v>41771</v>
      </c>
      <c r="B9" s="28">
        <v>6.932</v>
      </c>
    </row>
    <row r="10" spans="1:2">
      <c r="A10" s="31">
        <v>41802</v>
      </c>
      <c r="B10" s="28">
        <v>5.933</v>
      </c>
    </row>
    <row r="11" spans="1:2">
      <c r="A11" s="31">
        <v>41832</v>
      </c>
      <c r="B11" s="28">
        <v>6.703</v>
      </c>
    </row>
    <row r="12" spans="1:2">
      <c r="A12" s="31">
        <v>41863</v>
      </c>
      <c r="B12" s="28">
        <v>8.229</v>
      </c>
    </row>
    <row r="13" spans="1:2">
      <c r="A13" s="31">
        <v>41894</v>
      </c>
      <c r="B13" s="28">
        <v>9.765</v>
      </c>
    </row>
    <row r="14" spans="1:8">
      <c r="A14" s="31">
        <v>41924</v>
      </c>
      <c r="B14" s="28">
        <v>9.594</v>
      </c>
      <c r="H14" s="32">
        <v>1.22779273571906</v>
      </c>
    </row>
    <row r="15" spans="1:8">
      <c r="A15" s="31">
        <v>41955</v>
      </c>
      <c r="B15" s="28">
        <v>10.286</v>
      </c>
      <c r="H15" s="32">
        <v>1.02771213732134</v>
      </c>
    </row>
    <row r="16" spans="1:8">
      <c r="A16" s="31">
        <v>41985</v>
      </c>
      <c r="B16" s="28">
        <v>9.956</v>
      </c>
      <c r="H16" s="32">
        <v>0.86245624962889</v>
      </c>
    </row>
    <row r="17" spans="1:8">
      <c r="A17" s="31">
        <v>42016</v>
      </c>
      <c r="B17" s="28">
        <v>11.637</v>
      </c>
      <c r="H17" s="32">
        <v>1.03304691260809</v>
      </c>
    </row>
    <row r="18" spans="1:8">
      <c r="A18" s="31">
        <v>42047</v>
      </c>
      <c r="B18" s="28">
        <v>11.805</v>
      </c>
      <c r="H18" s="32">
        <v>1.02076115235195</v>
      </c>
    </row>
    <row r="19" spans="1:8">
      <c r="A19" s="31">
        <v>42075</v>
      </c>
      <c r="B19" s="28">
        <v>12.977</v>
      </c>
      <c r="H19" s="32">
        <v>1.08209208715623</v>
      </c>
    </row>
    <row r="20" spans="1:8">
      <c r="A20" s="31">
        <v>42106</v>
      </c>
      <c r="B20" s="28">
        <v>8.925</v>
      </c>
      <c r="H20" s="32">
        <v>0.894884774180653</v>
      </c>
    </row>
    <row r="21" spans="1:8">
      <c r="A21" s="31">
        <v>42136</v>
      </c>
      <c r="B21" s="28">
        <v>9.176</v>
      </c>
      <c r="F21" s="26" t="s">
        <v>4</v>
      </c>
      <c r="G21">
        <f>SUM(G26:G49)</f>
        <v>37.8187758439086</v>
      </c>
      <c r="H21" s="32">
        <v>0.845893397219581</v>
      </c>
    </row>
    <row r="22" spans="1:8">
      <c r="A22" s="31">
        <v>42167</v>
      </c>
      <c r="B22" s="28">
        <v>8.516</v>
      </c>
      <c r="F22" s="26" t="s">
        <v>17</v>
      </c>
      <c r="H22" s="32">
        <v>0.908715803759104</v>
      </c>
    </row>
    <row r="23" spans="1:8">
      <c r="A23" s="31">
        <v>42197</v>
      </c>
      <c r="B23" s="28">
        <v>8.52</v>
      </c>
      <c r="H23" s="32">
        <v>0.990693400213988</v>
      </c>
    </row>
    <row r="24" spans="1:8">
      <c r="A24" s="31">
        <v>42228</v>
      </c>
      <c r="B24" s="28">
        <v>9.814</v>
      </c>
      <c r="C24" s="26" t="s">
        <v>18</v>
      </c>
      <c r="D24" s="26" t="s">
        <v>19</v>
      </c>
      <c r="E24" s="26" t="s">
        <v>20</v>
      </c>
      <c r="F24" s="26" t="s">
        <v>21</v>
      </c>
      <c r="G24" s="26" t="s">
        <v>22</v>
      </c>
      <c r="H24" s="32">
        <v>1.00612262412455</v>
      </c>
    </row>
    <row r="25" spans="1:8">
      <c r="A25" s="31">
        <v>42259</v>
      </c>
      <c r="B25" s="28">
        <v>10.226</v>
      </c>
      <c r="C25">
        <f>(B25/H25)</f>
        <v>9.29781134179543</v>
      </c>
      <c r="D25" s="32">
        <v>1.00814198845614</v>
      </c>
      <c r="H25" s="32">
        <v>1.09982872571658</v>
      </c>
    </row>
    <row r="26" spans="1:8">
      <c r="A26" s="31">
        <v>42289</v>
      </c>
      <c r="B26" s="28">
        <v>11.049</v>
      </c>
      <c r="C26">
        <f>$H$2*(B26/H14)+(1-$H$2)*(C25*D25)</f>
        <v>9.1989318357153</v>
      </c>
      <c r="D26">
        <f>$I$2*(C26/C25)+(1-$I$2)*D25</f>
        <v>1.00814198845614</v>
      </c>
      <c r="E26">
        <f>(C25*D25)*H14</f>
        <v>11.5087324150506</v>
      </c>
      <c r="F26">
        <f>(B26-E26)</f>
        <v>-0.459732415050569</v>
      </c>
      <c r="G26">
        <f>F26^2</f>
        <v>0.211353893448228</v>
      </c>
      <c r="H26">
        <f>$J$2*(B26/C26)+(1-$J$2)*H14</f>
        <v>1.22779273571906</v>
      </c>
    </row>
    <row r="27" spans="1:8">
      <c r="A27" s="31">
        <v>42320</v>
      </c>
      <c r="B27" s="28">
        <v>9.172</v>
      </c>
      <c r="C27">
        <f t="shared" ref="C27:C49" si="0">$H$2*(B27/H15)+(1-$H$2)*(C26*D26)</f>
        <v>9.11103724758396</v>
      </c>
      <c r="D27">
        <f t="shared" ref="D27:D49" si="1">$I$2*(C27/C26)+(1-$I$2)*D26</f>
        <v>1.00814198845614</v>
      </c>
      <c r="E27">
        <f t="shared" ref="E27:E49" si="2">(C26*D26)*H15</f>
        <v>9.53082706725949</v>
      </c>
      <c r="F27">
        <f t="shared" ref="F27:F49" si="3">(B27-E27)</f>
        <v>-0.358827067259494</v>
      </c>
      <c r="G27">
        <f t="shared" ref="G27:G49" si="4">F27^2</f>
        <v>0.128756864198049</v>
      </c>
      <c r="H27">
        <f t="shared" ref="H27:H49" si="5">$J$2*(B27/C27)+(1-$J$2)*H15</f>
        <v>1.02771213732134</v>
      </c>
    </row>
    <row r="28" spans="1:8">
      <c r="A28" s="31">
        <v>42350</v>
      </c>
      <c r="B28" s="28">
        <v>6.9</v>
      </c>
      <c r="C28">
        <f t="shared" si="0"/>
        <v>8.63279869753762</v>
      </c>
      <c r="D28">
        <f t="shared" si="1"/>
        <v>1.00814198845614</v>
      </c>
      <c r="E28">
        <f t="shared" si="2"/>
        <v>7.92184970987259</v>
      </c>
      <c r="F28">
        <f t="shared" si="3"/>
        <v>-1.02184970987259</v>
      </c>
      <c r="G28">
        <f t="shared" si="4"/>
        <v>1.0441768295667</v>
      </c>
      <c r="H28">
        <f t="shared" si="5"/>
        <v>0.86245624962889</v>
      </c>
    </row>
    <row r="29" spans="1:8">
      <c r="A29" s="31">
        <v>42381</v>
      </c>
      <c r="B29" s="28">
        <v>9.35</v>
      </c>
      <c r="C29">
        <f t="shared" si="0"/>
        <v>8.86525315953894</v>
      </c>
      <c r="D29">
        <f t="shared" si="1"/>
        <v>1.00814198845614</v>
      </c>
      <c r="E29">
        <f t="shared" si="2"/>
        <v>8.99069699526041</v>
      </c>
      <c r="F29">
        <f t="shared" si="3"/>
        <v>0.359303004739592</v>
      </c>
      <c r="G29">
        <f t="shared" si="4"/>
        <v>0.1290986492149</v>
      </c>
      <c r="H29">
        <f t="shared" si="5"/>
        <v>1.03304691260809</v>
      </c>
    </row>
    <row r="30" spans="1:8">
      <c r="A30" s="31">
        <v>42412</v>
      </c>
      <c r="B30" s="28">
        <v>9.284</v>
      </c>
      <c r="C30">
        <f t="shared" si="0"/>
        <v>9.01098028250458</v>
      </c>
      <c r="D30">
        <f t="shared" si="1"/>
        <v>1.00814198845614</v>
      </c>
      <c r="E30">
        <f t="shared" si="2"/>
        <v>9.12298537626343</v>
      </c>
      <c r="F30">
        <f t="shared" si="3"/>
        <v>0.161014623736566</v>
      </c>
      <c r="G30">
        <f t="shared" si="4"/>
        <v>0.025925709057028</v>
      </c>
      <c r="H30">
        <f t="shared" si="5"/>
        <v>1.02076115235195</v>
      </c>
    </row>
    <row r="31" spans="1:8">
      <c r="A31" s="31">
        <v>42441</v>
      </c>
      <c r="B31" s="28">
        <v>6.876</v>
      </c>
      <c r="C31">
        <f t="shared" si="0"/>
        <v>7.8114867950314</v>
      </c>
      <c r="D31">
        <f t="shared" si="1"/>
        <v>1.00814198845614</v>
      </c>
      <c r="E31">
        <f t="shared" si="2"/>
        <v>9.83010063323344</v>
      </c>
      <c r="F31">
        <f t="shared" si="3"/>
        <v>-2.95410063323344</v>
      </c>
      <c r="G31">
        <f t="shared" si="4"/>
        <v>8.72671055127022</v>
      </c>
      <c r="H31">
        <f t="shared" si="5"/>
        <v>1.08209208715623</v>
      </c>
    </row>
    <row r="32" spans="1:8">
      <c r="A32" s="31">
        <v>42472</v>
      </c>
      <c r="B32" s="28">
        <v>9.106</v>
      </c>
      <c r="C32">
        <f t="shared" si="0"/>
        <v>8.94770955920345</v>
      </c>
      <c r="D32">
        <f t="shared" si="1"/>
        <v>1.00814198845614</v>
      </c>
      <c r="E32">
        <f t="shared" si="2"/>
        <v>7.04729619470828</v>
      </c>
      <c r="F32">
        <f t="shared" si="3"/>
        <v>2.05870380529172</v>
      </c>
      <c r="G32">
        <f t="shared" si="4"/>
        <v>4.23826135792259</v>
      </c>
      <c r="H32">
        <f t="shared" si="5"/>
        <v>0.894884774180653</v>
      </c>
    </row>
    <row r="33" spans="1:8">
      <c r="A33" s="31">
        <v>42502</v>
      </c>
      <c r="B33" s="28">
        <v>7.787</v>
      </c>
      <c r="C33">
        <f t="shared" si="0"/>
        <v>9.10686011993994</v>
      </c>
      <c r="D33">
        <f t="shared" si="1"/>
        <v>1.00814198845614</v>
      </c>
      <c r="E33">
        <f t="shared" si="2"/>
        <v>7.63043358728439</v>
      </c>
      <c r="F33">
        <f t="shared" si="3"/>
        <v>0.156566412715605</v>
      </c>
      <c r="G33">
        <f t="shared" si="4"/>
        <v>0.0245130415906333</v>
      </c>
      <c r="H33">
        <f t="shared" si="5"/>
        <v>0.845893397219581</v>
      </c>
    </row>
    <row r="34" spans="1:8">
      <c r="A34" s="31">
        <v>42533</v>
      </c>
      <c r="B34" s="28">
        <v>11.705</v>
      </c>
      <c r="C34">
        <f t="shared" si="0"/>
        <v>10.9060469327645</v>
      </c>
      <c r="D34">
        <f t="shared" si="1"/>
        <v>1.00814198845614</v>
      </c>
      <c r="E34">
        <f t="shared" si="2"/>
        <v>8.34292712756545</v>
      </c>
      <c r="F34">
        <f t="shared" si="3"/>
        <v>3.36207287243455</v>
      </c>
      <c r="G34">
        <f t="shared" si="4"/>
        <v>11.3035339995603</v>
      </c>
      <c r="H34">
        <f t="shared" si="5"/>
        <v>0.908715803759104</v>
      </c>
    </row>
    <row r="35" spans="1:8">
      <c r="A35" s="31">
        <v>42563</v>
      </c>
      <c r="B35" s="28">
        <v>12.209</v>
      </c>
      <c r="C35">
        <f t="shared" si="0"/>
        <v>11.6144205623961</v>
      </c>
      <c r="D35">
        <f t="shared" si="1"/>
        <v>1.00814198845614</v>
      </c>
      <c r="E35">
        <f t="shared" si="2"/>
        <v>10.8925192296554</v>
      </c>
      <c r="F35">
        <f t="shared" si="3"/>
        <v>1.3164807703446</v>
      </c>
      <c r="G35">
        <f t="shared" si="4"/>
        <v>1.7331216186871</v>
      </c>
      <c r="H35">
        <f t="shared" si="5"/>
        <v>0.990693400213988</v>
      </c>
    </row>
    <row r="36" spans="1:8">
      <c r="A36" s="31">
        <v>42594</v>
      </c>
      <c r="B36" s="28">
        <v>11.435</v>
      </c>
      <c r="C36">
        <f t="shared" si="0"/>
        <v>11.5487946018105</v>
      </c>
      <c r="D36">
        <f t="shared" si="1"/>
        <v>1.00814198845614</v>
      </c>
      <c r="E36">
        <f t="shared" si="2"/>
        <v>11.7806747548231</v>
      </c>
      <c r="F36">
        <f t="shared" si="3"/>
        <v>-0.345674754823079</v>
      </c>
      <c r="G36">
        <f t="shared" si="4"/>
        <v>0.119491036121996</v>
      </c>
      <c r="H36">
        <f t="shared" si="5"/>
        <v>1.00612262412455</v>
      </c>
    </row>
    <row r="37" spans="1:8">
      <c r="A37" s="31">
        <v>42625</v>
      </c>
      <c r="B37" s="28">
        <v>12.997</v>
      </c>
      <c r="C37">
        <f t="shared" si="0"/>
        <v>11.7241714805876</v>
      </c>
      <c r="D37">
        <f t="shared" si="1"/>
        <v>1.00814198845614</v>
      </c>
      <c r="E37">
        <f t="shared" si="2"/>
        <v>12.8051131130881</v>
      </c>
      <c r="F37">
        <f t="shared" si="3"/>
        <v>0.191886886911911</v>
      </c>
      <c r="G37">
        <f t="shared" si="4"/>
        <v>0.0368205773687446</v>
      </c>
      <c r="H37">
        <f t="shared" si="5"/>
        <v>1.09982872571658</v>
      </c>
    </row>
    <row r="38" spans="1:8">
      <c r="A38" s="31">
        <v>42655</v>
      </c>
      <c r="B38" s="28">
        <v>14.483</v>
      </c>
      <c r="C38">
        <f t="shared" si="0"/>
        <v>11.8085958755968</v>
      </c>
      <c r="D38">
        <f t="shared" si="1"/>
        <v>1.00814198845614</v>
      </c>
      <c r="E38">
        <f t="shared" si="2"/>
        <v>14.5120552996932</v>
      </c>
      <c r="F38">
        <f t="shared" si="3"/>
        <v>-0.0290552996932227</v>
      </c>
      <c r="G38">
        <f t="shared" si="4"/>
        <v>0.000844210440262989</v>
      </c>
      <c r="H38">
        <f t="shared" si="5"/>
        <v>1.22779273571906</v>
      </c>
    </row>
    <row r="39" spans="1:8">
      <c r="A39" s="31">
        <v>42686</v>
      </c>
      <c r="B39" s="28">
        <v>11.546</v>
      </c>
      <c r="C39">
        <f t="shared" si="0"/>
        <v>11.5923168055183</v>
      </c>
      <c r="D39">
        <f t="shared" si="1"/>
        <v>1.00814198845614</v>
      </c>
      <c r="E39">
        <f t="shared" si="2"/>
        <v>12.2346471533252</v>
      </c>
      <c r="F39">
        <f t="shared" si="3"/>
        <v>-0.688647153325197</v>
      </c>
      <c r="G39">
        <f t="shared" si="4"/>
        <v>0.474234901782898</v>
      </c>
      <c r="H39">
        <f t="shared" si="5"/>
        <v>1.02771213732134</v>
      </c>
    </row>
    <row r="40" spans="1:8">
      <c r="A40" s="31">
        <v>42716</v>
      </c>
      <c r="B40" s="28">
        <v>9.632</v>
      </c>
      <c r="C40">
        <f t="shared" si="0"/>
        <v>11.4449041716832</v>
      </c>
      <c r="D40">
        <f t="shared" si="1"/>
        <v>1.00814198845614</v>
      </c>
      <c r="E40">
        <f t="shared" si="2"/>
        <v>10.079268586779</v>
      </c>
      <c r="F40">
        <f t="shared" si="3"/>
        <v>-0.447268586778979</v>
      </c>
      <c r="G40">
        <f t="shared" si="4"/>
        <v>0.200049188719265</v>
      </c>
      <c r="H40">
        <f t="shared" si="5"/>
        <v>0.86245624962889</v>
      </c>
    </row>
    <row r="41" spans="1:8">
      <c r="A41" s="31">
        <v>42747</v>
      </c>
      <c r="B41" s="29">
        <v>10.6</v>
      </c>
      <c r="C41">
        <f t="shared" si="0"/>
        <v>10.94260199968</v>
      </c>
      <c r="D41">
        <f t="shared" si="1"/>
        <v>1.00814198845614</v>
      </c>
      <c r="E41">
        <f t="shared" si="2"/>
        <v>11.9193866499801</v>
      </c>
      <c r="F41">
        <f t="shared" si="3"/>
        <v>-1.31938664998008</v>
      </c>
      <c r="G41">
        <f t="shared" si="4"/>
        <v>1.74078113214567</v>
      </c>
      <c r="H41">
        <f t="shared" si="5"/>
        <v>1.03304691260809</v>
      </c>
    </row>
    <row r="42" spans="1:8">
      <c r="A42" s="31">
        <v>42778</v>
      </c>
      <c r="B42" s="29">
        <v>9.967</v>
      </c>
      <c r="C42">
        <f t="shared" si="0"/>
        <v>10.4407632689219</v>
      </c>
      <c r="D42">
        <f t="shared" si="1"/>
        <v>1.00814198845614</v>
      </c>
      <c r="E42">
        <f t="shared" si="2"/>
        <v>11.2607272713849</v>
      </c>
      <c r="F42">
        <f t="shared" si="3"/>
        <v>-1.29372727138494</v>
      </c>
      <c r="G42">
        <f t="shared" si="4"/>
        <v>1.67373025272513</v>
      </c>
      <c r="H42">
        <f t="shared" si="5"/>
        <v>1.02076115235195</v>
      </c>
    </row>
    <row r="43" spans="1:8">
      <c r="A43" s="31">
        <v>42806</v>
      </c>
      <c r="B43" s="29">
        <v>13.032</v>
      </c>
      <c r="C43">
        <f t="shared" si="0"/>
        <v>11.2333383642837</v>
      </c>
      <c r="D43">
        <f t="shared" si="1"/>
        <v>1.00814198845614</v>
      </c>
      <c r="E43">
        <f t="shared" si="2"/>
        <v>11.3898544224472</v>
      </c>
      <c r="F43">
        <f t="shared" si="3"/>
        <v>1.6421455775528</v>
      </c>
      <c r="G43">
        <f t="shared" si="4"/>
        <v>2.69664209787622</v>
      </c>
      <c r="H43">
        <f t="shared" si="5"/>
        <v>1.08209208715623</v>
      </c>
    </row>
    <row r="44" spans="1:8">
      <c r="A44" s="31">
        <v>42837</v>
      </c>
      <c r="B44" s="30">
        <v>11.22</v>
      </c>
      <c r="C44">
        <f t="shared" si="0"/>
        <v>11.8904218176064</v>
      </c>
      <c r="D44">
        <f t="shared" si="1"/>
        <v>1.00814198845614</v>
      </c>
      <c r="E44">
        <f t="shared" si="2"/>
        <v>10.1343911582671</v>
      </c>
      <c r="F44">
        <f t="shared" si="3"/>
        <v>1.08560884173285</v>
      </c>
      <c r="G44">
        <f t="shared" si="4"/>
        <v>1.17854655724855</v>
      </c>
      <c r="H44">
        <f t="shared" si="5"/>
        <v>0.894884774180653</v>
      </c>
    </row>
    <row r="45" spans="1:8">
      <c r="A45" s="31">
        <v>42867</v>
      </c>
      <c r="B45" s="29">
        <v>9.794</v>
      </c>
      <c r="C45">
        <f t="shared" si="0"/>
        <v>11.7965636694251</v>
      </c>
      <c r="D45">
        <f t="shared" si="1"/>
        <v>1.00814198845614</v>
      </c>
      <c r="E45">
        <f t="shared" si="2"/>
        <v>10.1399216641672</v>
      </c>
      <c r="F45">
        <f t="shared" si="3"/>
        <v>-0.34592166416722</v>
      </c>
      <c r="G45">
        <f t="shared" si="4"/>
        <v>0.119661797740219</v>
      </c>
      <c r="H45">
        <f t="shared" si="5"/>
        <v>0.845893397219581</v>
      </c>
    </row>
    <row r="46" spans="1:8">
      <c r="A46" s="31">
        <v>42898</v>
      </c>
      <c r="B46" s="29">
        <v>9.985</v>
      </c>
      <c r="C46">
        <f t="shared" si="0"/>
        <v>11.4708510117391</v>
      </c>
      <c r="D46">
        <f t="shared" si="1"/>
        <v>1.00814198845614</v>
      </c>
      <c r="E46">
        <f t="shared" si="2"/>
        <v>10.8070037041865</v>
      </c>
      <c r="F46">
        <f t="shared" si="3"/>
        <v>-0.822003704186516</v>
      </c>
      <c r="G46">
        <f t="shared" si="4"/>
        <v>0.675690089696353</v>
      </c>
      <c r="H46">
        <f t="shared" si="5"/>
        <v>0.908715803759104</v>
      </c>
    </row>
    <row r="47" spans="1:8">
      <c r="A47" s="31">
        <v>42928</v>
      </c>
      <c r="B47" s="29">
        <v>12.125</v>
      </c>
      <c r="C47">
        <f t="shared" si="0"/>
        <v>11.8788056398735</v>
      </c>
      <c r="D47">
        <f t="shared" si="1"/>
        <v>1.00814198845614</v>
      </c>
      <c r="E47">
        <f t="shared" si="2"/>
        <v>11.4566227338074</v>
      </c>
      <c r="F47">
        <f t="shared" si="3"/>
        <v>0.668377266192588</v>
      </c>
      <c r="G47">
        <f t="shared" si="4"/>
        <v>0.446728169963077</v>
      </c>
      <c r="H47">
        <f t="shared" si="5"/>
        <v>0.990693400213988</v>
      </c>
    </row>
    <row r="48" spans="1:8">
      <c r="A48" s="31">
        <v>42959</v>
      </c>
      <c r="B48" s="29">
        <v>11.462</v>
      </c>
      <c r="C48">
        <f t="shared" si="0"/>
        <v>11.7035709841587</v>
      </c>
      <c r="D48">
        <f t="shared" si="1"/>
        <v>1.00814198845614</v>
      </c>
      <c r="E48">
        <f t="shared" si="2"/>
        <v>12.0488443626875</v>
      </c>
      <c r="F48">
        <f t="shared" si="3"/>
        <v>-0.586844362687522</v>
      </c>
      <c r="G48">
        <f t="shared" si="4"/>
        <v>0.344386306018124</v>
      </c>
      <c r="H48">
        <f t="shared" si="5"/>
        <v>1.00612262412455</v>
      </c>
    </row>
    <row r="49" spans="1:8">
      <c r="A49" s="31">
        <v>42990</v>
      </c>
      <c r="B49" s="29">
        <v>12.238</v>
      </c>
      <c r="C49">
        <f t="shared" si="0"/>
        <v>11.4856924940394</v>
      </c>
      <c r="D49">
        <f t="shared" si="1"/>
        <v>1.00814198845614</v>
      </c>
      <c r="E49">
        <f t="shared" si="2"/>
        <v>12.9767266148896</v>
      </c>
      <c r="F49">
        <f t="shared" si="3"/>
        <v>-0.738726614889641</v>
      </c>
      <c r="G49">
        <f t="shared" si="4"/>
        <v>0.545717011546308</v>
      </c>
      <c r="H49">
        <f t="shared" si="5"/>
        <v>1.09982872571658</v>
      </c>
    </row>
    <row r="50" spans="1:2">
      <c r="A50" s="31"/>
      <c r="B50" s="28"/>
    </row>
    <row r="51" spans="1:2">
      <c r="A51" s="31"/>
      <c r="B51" s="28"/>
    </row>
    <row r="52" spans="1:8">
      <c r="A52" s="31"/>
      <c r="B52" s="28"/>
      <c r="C52" s="26" t="s">
        <v>18</v>
      </c>
      <c r="D52" s="26" t="s">
        <v>19</v>
      </c>
      <c r="E52" s="26" t="s">
        <v>20</v>
      </c>
      <c r="F52" s="26" t="s">
        <v>21</v>
      </c>
      <c r="G52" s="26" t="s">
        <v>22</v>
      </c>
      <c r="H52" s="26" t="s">
        <v>23</v>
      </c>
    </row>
    <row r="53" spans="1:3">
      <c r="A53" s="31"/>
      <c r="B53" s="29"/>
      <c r="C53" t="s">
        <v>24</v>
      </c>
    </row>
    <row r="54" spans="1:4">
      <c r="A54" s="31"/>
      <c r="B54" s="33">
        <v>1</v>
      </c>
      <c r="C54" s="34">
        <v>43009</v>
      </c>
      <c r="D54">
        <f>($C$49*$D$49^B54)*H38</f>
        <v>14.2168685356363</v>
      </c>
    </row>
    <row r="55" spans="1:4">
      <c r="A55" s="31"/>
      <c r="B55" s="33">
        <v>2</v>
      </c>
      <c r="C55" s="34">
        <v>43056</v>
      </c>
      <c r="D55">
        <f t="shared" ref="D55:D65" si="6">($C$49*$D$49^B55)*H39</f>
        <v>11.9969839198787</v>
      </c>
    </row>
    <row r="56" spans="1:4">
      <c r="A56" s="31"/>
      <c r="B56" s="33">
        <v>3</v>
      </c>
      <c r="C56" s="34">
        <v>43086</v>
      </c>
      <c r="D56">
        <f t="shared" si="6"/>
        <v>10.1498440139889</v>
      </c>
    </row>
    <row r="57" spans="1:4">
      <c r="A57" s="31"/>
      <c r="B57" s="33">
        <v>4</v>
      </c>
      <c r="C57" s="34">
        <v>43118</v>
      </c>
      <c r="D57">
        <f t="shared" si="6"/>
        <v>12.2564314809279</v>
      </c>
    </row>
    <row r="58" spans="1:4">
      <c r="A58" s="31"/>
      <c r="B58" s="33">
        <v>5</v>
      </c>
      <c r="C58" s="34">
        <v>43149</v>
      </c>
      <c r="D58">
        <f t="shared" si="6"/>
        <v>12.2092738316799</v>
      </c>
    </row>
    <row r="59" spans="1:4">
      <c r="A59" s="31"/>
      <c r="B59" s="33">
        <v>6</v>
      </c>
      <c r="C59" s="34">
        <v>43177</v>
      </c>
      <c r="D59">
        <f t="shared" si="6"/>
        <v>13.0482306562416</v>
      </c>
    </row>
    <row r="60" spans="1:4">
      <c r="A60" s="31"/>
      <c r="B60" s="33">
        <v>7</v>
      </c>
      <c r="C60" s="34">
        <v>43208</v>
      </c>
      <c r="D60">
        <f t="shared" si="6"/>
        <v>10.8786806029631</v>
      </c>
    </row>
    <row r="61" spans="1:4">
      <c r="A61" s="31"/>
      <c r="B61" s="33">
        <v>8</v>
      </c>
      <c r="C61" s="34">
        <v>43238</v>
      </c>
      <c r="D61">
        <f t="shared" si="6"/>
        <v>10.3668411840994</v>
      </c>
    </row>
    <row r="62" spans="2:4">
      <c r="B62" s="33">
        <v>9</v>
      </c>
      <c r="C62" s="34">
        <v>43269</v>
      </c>
      <c r="D62">
        <f t="shared" si="6"/>
        <v>11.2274361682403</v>
      </c>
    </row>
    <row r="63" spans="2:4">
      <c r="B63" s="33">
        <v>10</v>
      </c>
      <c r="C63" s="34">
        <v>43299</v>
      </c>
      <c r="D63">
        <f t="shared" si="6"/>
        <v>12.33995246058</v>
      </c>
    </row>
    <row r="64" spans="2:4">
      <c r="B64" s="33">
        <v>11</v>
      </c>
      <c r="C64" s="34">
        <v>43330</v>
      </c>
      <c r="D64">
        <f t="shared" si="6"/>
        <v>12.6341734483687</v>
      </c>
    </row>
    <row r="65" spans="2:4">
      <c r="B65" s="33">
        <v>12</v>
      </c>
      <c r="C65" s="34">
        <v>43361</v>
      </c>
      <c r="D65">
        <f t="shared" si="6"/>
        <v>13.9233160586912</v>
      </c>
    </row>
    <row r="66" spans="3:4">
      <c r="C66" t="s">
        <v>25</v>
      </c>
      <c r="D66">
        <f>SUM(D54:D65)</f>
        <v>145.248032361296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3:H15"/>
  <sheetViews>
    <sheetView topLeftCell="A2" workbookViewId="0">
      <selection activeCell="E24" sqref="E24"/>
    </sheetView>
  </sheetViews>
  <sheetFormatPr defaultColWidth="9" defaultRowHeight="15" outlineLevelCol="7"/>
  <cols>
    <col min="4" max="4" width="12" customWidth="1"/>
    <col min="8" max="8" width="12" customWidth="1"/>
  </cols>
  <sheetData>
    <row r="3" spans="4:8">
      <c r="D3" s="26" t="s">
        <v>26</v>
      </c>
      <c r="E3" s="26" t="s">
        <v>27</v>
      </c>
      <c r="F3" s="26" t="s">
        <v>28</v>
      </c>
      <c r="G3" s="26" t="s">
        <v>29</v>
      </c>
      <c r="H3" s="26" t="s">
        <v>30</v>
      </c>
    </row>
    <row r="4" spans="3:8">
      <c r="C4" s="27" t="s">
        <v>31</v>
      </c>
      <c r="D4" s="28">
        <v>10.944</v>
      </c>
      <c r="E4" s="28">
        <v>9.594</v>
      </c>
      <c r="F4" s="28">
        <v>11.049</v>
      </c>
      <c r="G4" s="28">
        <v>14.483</v>
      </c>
      <c r="H4">
        <v>14.2168685356363</v>
      </c>
    </row>
    <row r="5" spans="3:8">
      <c r="C5" s="27" t="s">
        <v>32</v>
      </c>
      <c r="D5" s="28">
        <v>7.91</v>
      </c>
      <c r="E5" s="28">
        <v>10.286</v>
      </c>
      <c r="F5" s="28">
        <v>9.172</v>
      </c>
      <c r="G5" s="28">
        <v>11.546</v>
      </c>
      <c r="H5">
        <v>11.9969839198787</v>
      </c>
    </row>
    <row r="6" spans="3:8">
      <c r="C6" s="27" t="s">
        <v>33</v>
      </c>
      <c r="D6" s="28">
        <v>6.537</v>
      </c>
      <c r="E6" s="28">
        <v>9.956</v>
      </c>
      <c r="F6" s="28">
        <v>6.9</v>
      </c>
      <c r="G6" s="28">
        <v>9.632</v>
      </c>
      <c r="H6">
        <v>10.1498440139889</v>
      </c>
    </row>
    <row r="7" spans="3:8">
      <c r="C7" s="27" t="s">
        <v>34</v>
      </c>
      <c r="D7" s="28">
        <v>8.463</v>
      </c>
      <c r="E7" s="28">
        <v>11.637</v>
      </c>
      <c r="F7" s="28">
        <v>9.35</v>
      </c>
      <c r="G7" s="29">
        <v>10.6</v>
      </c>
      <c r="H7">
        <v>12.2564314809279</v>
      </c>
    </row>
    <row r="8" spans="3:8">
      <c r="C8" s="27" t="s">
        <v>35</v>
      </c>
      <c r="D8" s="28">
        <v>9.026</v>
      </c>
      <c r="E8" s="28">
        <v>11.805</v>
      </c>
      <c r="F8" s="28">
        <v>9.284</v>
      </c>
      <c r="G8" s="29">
        <v>9.967</v>
      </c>
      <c r="H8">
        <v>12.2092738316799</v>
      </c>
    </row>
    <row r="9" spans="3:8">
      <c r="C9" s="27" t="s">
        <v>36</v>
      </c>
      <c r="D9" s="28">
        <v>9.761</v>
      </c>
      <c r="E9" s="28">
        <v>12.977</v>
      </c>
      <c r="F9" s="28">
        <v>6.876</v>
      </c>
      <c r="G9" s="29">
        <v>13.032</v>
      </c>
      <c r="H9">
        <v>13.0482306562416</v>
      </c>
    </row>
    <row r="10" spans="3:8">
      <c r="C10" s="27" t="s">
        <v>37</v>
      </c>
      <c r="D10" s="28">
        <v>5.653</v>
      </c>
      <c r="E10" s="28">
        <v>8.925</v>
      </c>
      <c r="F10" s="28">
        <v>9.106</v>
      </c>
      <c r="G10" s="30">
        <v>11.22</v>
      </c>
      <c r="H10">
        <v>10.8786806029631</v>
      </c>
    </row>
    <row r="11" spans="3:8">
      <c r="C11" s="27" t="s">
        <v>38</v>
      </c>
      <c r="D11" s="28">
        <v>6.932</v>
      </c>
      <c r="E11" s="28">
        <v>9.176</v>
      </c>
      <c r="F11" s="28">
        <v>7.787</v>
      </c>
      <c r="G11" s="29">
        <v>9.794</v>
      </c>
      <c r="H11">
        <v>10.3668411840994</v>
      </c>
    </row>
    <row r="12" spans="3:8">
      <c r="C12" s="27" t="s">
        <v>39</v>
      </c>
      <c r="D12" s="28">
        <v>5.933</v>
      </c>
      <c r="E12" s="28">
        <v>8.516</v>
      </c>
      <c r="F12" s="28">
        <v>11.705</v>
      </c>
      <c r="G12" s="29">
        <v>9.985</v>
      </c>
      <c r="H12">
        <v>11.2274361682403</v>
      </c>
    </row>
    <row r="13" spans="3:8">
      <c r="C13" s="27" t="s">
        <v>40</v>
      </c>
      <c r="D13" s="28">
        <v>6.703</v>
      </c>
      <c r="E13" s="28">
        <v>8.52</v>
      </c>
      <c r="F13" s="28">
        <v>12.209</v>
      </c>
      <c r="G13" s="29">
        <v>12.125</v>
      </c>
      <c r="H13">
        <v>12.33995246058</v>
      </c>
    </row>
    <row r="14" spans="3:8">
      <c r="C14" s="27" t="s">
        <v>41</v>
      </c>
      <c r="D14" s="28">
        <v>8.229</v>
      </c>
      <c r="E14" s="28">
        <v>9.814</v>
      </c>
      <c r="F14" s="28">
        <v>11.435</v>
      </c>
      <c r="G14" s="29">
        <v>11.462</v>
      </c>
      <c r="H14">
        <v>12.6341734483687</v>
      </c>
    </row>
    <row r="15" spans="3:8">
      <c r="C15" s="27" t="s">
        <v>42</v>
      </c>
      <c r="D15" s="28">
        <v>9.765</v>
      </c>
      <c r="E15" s="28">
        <v>10.226</v>
      </c>
      <c r="F15" s="28">
        <v>12.997</v>
      </c>
      <c r="G15" s="29">
        <v>12.238</v>
      </c>
      <c r="H15">
        <v>13.9233160586912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92"/>
  <sheetViews>
    <sheetView tabSelected="1" zoomScale="70" zoomScaleNormal="70" workbookViewId="0">
      <selection activeCell="U35" sqref="U35"/>
    </sheetView>
  </sheetViews>
  <sheetFormatPr defaultColWidth="9" defaultRowHeight="15"/>
  <cols>
    <col min="1" max="3" width="13" customWidth="1"/>
    <col min="4" max="4" width="18.5714285714286" customWidth="1"/>
    <col min="5" max="5" width="15.2857142857143" customWidth="1"/>
    <col min="6" max="6" width="44.5714285714286" customWidth="1"/>
    <col min="7" max="7" width="23.5714285714286" customWidth="1"/>
    <col min="8" max="8" width="9.14285714285714"/>
    <col min="9" max="9" width="12.7142857142857" customWidth="1"/>
    <col min="10" max="10" width="15.2857142857143" customWidth="1"/>
    <col min="11" max="11" width="16.1428571428571" customWidth="1"/>
    <col min="12" max="16384" width="9.14285714285714"/>
  </cols>
  <sheetData>
    <row r="1" ht="18.75" spans="1:11">
      <c r="A1" s="1"/>
      <c r="B1" s="2" t="s">
        <v>43</v>
      </c>
      <c r="C1" s="1"/>
      <c r="D1" s="3" t="s">
        <v>44</v>
      </c>
      <c r="E1" s="3" t="s">
        <v>45</v>
      </c>
      <c r="F1" s="3" t="s">
        <v>46</v>
      </c>
      <c r="G1" s="3" t="s">
        <v>47</v>
      </c>
      <c r="H1" s="4" t="s">
        <v>48</v>
      </c>
      <c r="I1" s="3" t="s">
        <v>49</v>
      </c>
      <c r="J1" s="3" t="s">
        <v>50</v>
      </c>
      <c r="K1" s="3" t="s">
        <v>51</v>
      </c>
    </row>
    <row r="2" spans="1:11">
      <c r="A2" s="5">
        <v>41183</v>
      </c>
      <c r="B2" s="6">
        <v>1</v>
      </c>
      <c r="C2" s="6">
        <v>1</v>
      </c>
      <c r="D2" s="6">
        <v>16444</v>
      </c>
      <c r="E2" s="1"/>
      <c r="F2" s="1"/>
      <c r="G2" s="1"/>
      <c r="H2" s="7">
        <v>1.2</v>
      </c>
      <c r="I2" s="15">
        <f>D2/H2</f>
        <v>13703.3333333333</v>
      </c>
      <c r="J2" s="15">
        <f t="shared" ref="J2:J65" si="0">$E$91+$E$92*B2</f>
        <v>8486.51664704696</v>
      </c>
      <c r="K2" s="15">
        <f>H2*J2</f>
        <v>10183.8199764564</v>
      </c>
    </row>
    <row r="3" spans="1:11">
      <c r="A3" s="5">
        <v>41214</v>
      </c>
      <c r="B3" s="6">
        <v>2</v>
      </c>
      <c r="C3" s="6">
        <v>2</v>
      </c>
      <c r="D3" s="6">
        <v>13538</v>
      </c>
      <c r="E3" s="1"/>
      <c r="F3" s="1"/>
      <c r="G3" s="1"/>
      <c r="H3" s="1">
        <v>1.01</v>
      </c>
      <c r="I3" s="15">
        <f t="shared" ref="I3:I61" si="1">D3/H3</f>
        <v>13403.9603960396</v>
      </c>
      <c r="J3" s="15">
        <f t="shared" si="0"/>
        <v>8531.56983513925</v>
      </c>
      <c r="K3" s="15">
        <f t="shared" ref="K3:K66" si="2">H3*J3</f>
        <v>8616.88553349065</v>
      </c>
    </row>
    <row r="4" spans="1:11">
      <c r="A4" s="5">
        <v>41244</v>
      </c>
      <c r="B4" s="6">
        <v>3</v>
      </c>
      <c r="C4" s="6">
        <v>3</v>
      </c>
      <c r="D4" s="6">
        <v>11257</v>
      </c>
      <c r="E4" s="1"/>
      <c r="F4" s="1"/>
      <c r="G4" s="1"/>
      <c r="H4" s="1">
        <v>0.85</v>
      </c>
      <c r="I4" s="15">
        <f t="shared" si="1"/>
        <v>13243.5294117647</v>
      </c>
      <c r="J4" s="15">
        <f t="shared" si="0"/>
        <v>8576.62302323154</v>
      </c>
      <c r="K4" s="15">
        <f t="shared" si="2"/>
        <v>7290.12956974681</v>
      </c>
    </row>
    <row r="5" spans="1:11">
      <c r="A5" s="5">
        <v>41275</v>
      </c>
      <c r="B5" s="6">
        <v>4</v>
      </c>
      <c r="C5" s="6">
        <v>4</v>
      </c>
      <c r="D5" s="6">
        <v>1192</v>
      </c>
      <c r="E5" s="1"/>
      <c r="F5" s="1"/>
      <c r="G5" s="1"/>
      <c r="H5" s="1">
        <v>1.03</v>
      </c>
      <c r="I5" s="15">
        <f t="shared" si="1"/>
        <v>1157.28155339806</v>
      </c>
      <c r="J5" s="15">
        <f t="shared" si="0"/>
        <v>8621.67621132383</v>
      </c>
      <c r="K5" s="15">
        <f t="shared" si="2"/>
        <v>8880.32649766355</v>
      </c>
    </row>
    <row r="6" spans="1:11">
      <c r="A6" s="5">
        <v>41306</v>
      </c>
      <c r="B6" s="6">
        <v>5</v>
      </c>
      <c r="C6" s="6">
        <v>5</v>
      </c>
      <c r="D6" s="6">
        <v>7769</v>
      </c>
      <c r="E6" s="1"/>
      <c r="F6" s="1"/>
      <c r="G6" s="1"/>
      <c r="H6" s="1">
        <v>1.03</v>
      </c>
      <c r="I6" s="15">
        <f t="shared" si="1"/>
        <v>7542.71844660194</v>
      </c>
      <c r="J6" s="15">
        <f t="shared" si="0"/>
        <v>8666.72939941613</v>
      </c>
      <c r="K6" s="15">
        <f t="shared" si="2"/>
        <v>8926.73128139861</v>
      </c>
    </row>
    <row r="7" spans="1:11">
      <c r="A7" s="5">
        <v>41334</v>
      </c>
      <c r="B7" s="6">
        <v>6</v>
      </c>
      <c r="C7" s="6">
        <v>6</v>
      </c>
      <c r="D7" s="6">
        <v>8903</v>
      </c>
      <c r="E7" s="1">
        <f t="shared" ref="E7:E55" si="3">AVERAGE(D2:D13)</f>
        <v>9470.75</v>
      </c>
      <c r="F7" s="1">
        <f t="shared" ref="F7:F54" si="4">AVERAGE(E7:E8)</f>
        <v>9241.58333333333</v>
      </c>
      <c r="G7" s="1">
        <f>D7/F7</f>
        <v>0.963363060081696</v>
      </c>
      <c r="H7" s="1">
        <v>1.04</v>
      </c>
      <c r="I7" s="15">
        <f t="shared" si="1"/>
        <v>8560.57692307692</v>
      </c>
      <c r="J7" s="15">
        <f t="shared" si="0"/>
        <v>8711.78258750842</v>
      </c>
      <c r="K7" s="15">
        <f t="shared" si="2"/>
        <v>9060.25389100876</v>
      </c>
    </row>
    <row r="8" spans="1:11">
      <c r="A8" s="5">
        <v>41365</v>
      </c>
      <c r="B8" s="6">
        <v>7</v>
      </c>
      <c r="C8" s="6">
        <v>7</v>
      </c>
      <c r="D8" s="6">
        <v>8918</v>
      </c>
      <c r="E8" s="1">
        <f t="shared" si="3"/>
        <v>9012.41666666667</v>
      </c>
      <c r="F8" s="1">
        <f t="shared" si="4"/>
        <v>8777.91666666667</v>
      </c>
      <c r="G8" s="1">
        <f t="shared" ref="G8:G54" si="5">D8/F8</f>
        <v>1.01595860824987</v>
      </c>
      <c r="H8" s="1">
        <v>0.87</v>
      </c>
      <c r="I8" s="15">
        <f t="shared" si="1"/>
        <v>10250.5747126437</v>
      </c>
      <c r="J8" s="15">
        <f t="shared" si="0"/>
        <v>8756.83577560071</v>
      </c>
      <c r="K8" s="15">
        <f t="shared" si="2"/>
        <v>7618.44712477262</v>
      </c>
    </row>
    <row r="9" spans="1:11">
      <c r="A9" s="5">
        <v>41395</v>
      </c>
      <c r="B9" s="6">
        <v>8</v>
      </c>
      <c r="C9" s="6">
        <v>8</v>
      </c>
      <c r="D9" s="6">
        <v>8927</v>
      </c>
      <c r="E9" s="1">
        <f t="shared" si="3"/>
        <v>8543.41666666667</v>
      </c>
      <c r="F9" s="1">
        <f t="shared" si="4"/>
        <v>8346.75</v>
      </c>
      <c r="G9" s="1">
        <f t="shared" si="5"/>
        <v>1.0695180758978</v>
      </c>
      <c r="H9" s="1">
        <v>0.89</v>
      </c>
      <c r="I9" s="15">
        <f t="shared" si="1"/>
        <v>10030.3370786517</v>
      </c>
      <c r="J9" s="15">
        <f t="shared" si="0"/>
        <v>8801.888963693</v>
      </c>
      <c r="K9" s="15">
        <f t="shared" si="2"/>
        <v>7833.68117768677</v>
      </c>
    </row>
    <row r="10" spans="1:11">
      <c r="A10" s="5">
        <v>41426</v>
      </c>
      <c r="B10" s="6">
        <v>9</v>
      </c>
      <c r="C10" s="6">
        <v>9</v>
      </c>
      <c r="D10" s="6">
        <v>9628</v>
      </c>
      <c r="E10" s="1">
        <f t="shared" si="3"/>
        <v>8150.08333333333</v>
      </c>
      <c r="F10" s="1">
        <f t="shared" si="4"/>
        <v>8453.04166666667</v>
      </c>
      <c r="G10" s="1">
        <f t="shared" si="5"/>
        <v>1.13899828957032</v>
      </c>
      <c r="H10" s="1">
        <v>0.95</v>
      </c>
      <c r="I10" s="15">
        <f t="shared" si="1"/>
        <v>10134.7368421053</v>
      </c>
      <c r="J10" s="15">
        <f t="shared" si="0"/>
        <v>8846.94215178529</v>
      </c>
      <c r="K10" s="15">
        <f t="shared" si="2"/>
        <v>8404.59504419603</v>
      </c>
    </row>
    <row r="11" spans="1:11">
      <c r="A11" s="5">
        <v>41456</v>
      </c>
      <c r="B11" s="6">
        <v>10</v>
      </c>
      <c r="C11" s="6">
        <v>10</v>
      </c>
      <c r="D11" s="6">
        <v>8546</v>
      </c>
      <c r="E11" s="1">
        <f t="shared" si="3"/>
        <v>8756</v>
      </c>
      <c r="F11" s="1">
        <f t="shared" si="4"/>
        <v>8808.375</v>
      </c>
      <c r="G11" s="1">
        <f t="shared" si="5"/>
        <v>0.97021300750706</v>
      </c>
      <c r="H11" s="1">
        <v>0.94</v>
      </c>
      <c r="I11" s="15">
        <f t="shared" si="1"/>
        <v>9091.48936170213</v>
      </c>
      <c r="J11" s="15">
        <f t="shared" si="0"/>
        <v>8891.99533987758</v>
      </c>
      <c r="K11" s="15">
        <f t="shared" si="2"/>
        <v>8358.47561948493</v>
      </c>
    </row>
    <row r="12" spans="1:11">
      <c r="A12" s="5">
        <v>41487</v>
      </c>
      <c r="B12" s="6">
        <v>11</v>
      </c>
      <c r="C12" s="6">
        <v>11</v>
      </c>
      <c r="D12" s="6">
        <v>8761</v>
      </c>
      <c r="E12" s="1">
        <f t="shared" si="3"/>
        <v>8860.75</v>
      </c>
      <c r="F12" s="1">
        <f t="shared" si="4"/>
        <v>8896.5</v>
      </c>
      <c r="G12" s="1">
        <f t="shared" si="5"/>
        <v>0.984769291294329</v>
      </c>
      <c r="H12" s="1">
        <v>1.002</v>
      </c>
      <c r="I12" s="15">
        <f t="shared" si="1"/>
        <v>8743.5129740519</v>
      </c>
      <c r="J12" s="15">
        <f t="shared" si="0"/>
        <v>8937.04852796988</v>
      </c>
      <c r="K12" s="15">
        <f t="shared" si="2"/>
        <v>8954.92262502581</v>
      </c>
    </row>
    <row r="13" spans="1:11">
      <c r="A13" s="5">
        <v>41518</v>
      </c>
      <c r="B13" s="6">
        <v>12</v>
      </c>
      <c r="C13" s="6">
        <v>12</v>
      </c>
      <c r="D13" s="6">
        <v>9766</v>
      </c>
      <c r="E13" s="1">
        <f t="shared" si="3"/>
        <v>8932.25</v>
      </c>
      <c r="F13" s="1">
        <f t="shared" si="4"/>
        <v>8796.20833333333</v>
      </c>
      <c r="G13" s="1">
        <f t="shared" si="5"/>
        <v>1.11025110251103</v>
      </c>
      <c r="H13" s="1">
        <v>1.11</v>
      </c>
      <c r="I13" s="15">
        <f t="shared" si="1"/>
        <v>8798.1981981982</v>
      </c>
      <c r="J13" s="15">
        <f t="shared" si="0"/>
        <v>8982.10171606216</v>
      </c>
      <c r="K13" s="15">
        <f t="shared" si="2"/>
        <v>9970.132904829</v>
      </c>
    </row>
    <row r="14" spans="1:11">
      <c r="A14" s="5">
        <v>41548</v>
      </c>
      <c r="B14" s="6">
        <v>13</v>
      </c>
      <c r="C14" s="6">
        <v>1</v>
      </c>
      <c r="D14" s="1">
        <v>10944</v>
      </c>
      <c r="E14" s="1">
        <f t="shared" si="3"/>
        <v>8660.16666666667</v>
      </c>
      <c r="F14" s="1">
        <f t="shared" si="4"/>
        <v>8577.04166666667</v>
      </c>
      <c r="G14" s="1">
        <f t="shared" si="5"/>
        <v>1.27596442052184</v>
      </c>
      <c r="H14" s="7">
        <v>1.2</v>
      </c>
      <c r="I14" s="15">
        <f t="shared" si="1"/>
        <v>9120</v>
      </c>
      <c r="J14" s="15">
        <f t="shared" si="0"/>
        <v>9027.15490415446</v>
      </c>
      <c r="K14" s="15">
        <f t="shared" si="2"/>
        <v>10832.5858849853</v>
      </c>
    </row>
    <row r="15" spans="1:11">
      <c r="A15" s="5">
        <v>41579</v>
      </c>
      <c r="B15" s="6">
        <v>14</v>
      </c>
      <c r="C15" s="6">
        <v>2</v>
      </c>
      <c r="D15" s="1">
        <v>7910</v>
      </c>
      <c r="E15" s="1">
        <f t="shared" si="3"/>
        <v>8493.91666666667</v>
      </c>
      <c r="F15" s="1">
        <f t="shared" si="4"/>
        <v>8339.95833333333</v>
      </c>
      <c r="G15" s="1">
        <f t="shared" si="5"/>
        <v>0.948445985441574</v>
      </c>
      <c r="H15" s="1">
        <v>1.01</v>
      </c>
      <c r="I15" s="15">
        <f t="shared" si="1"/>
        <v>7831.68316831683</v>
      </c>
      <c r="J15" s="15">
        <f t="shared" si="0"/>
        <v>9072.20809224675</v>
      </c>
      <c r="K15" s="15">
        <f t="shared" si="2"/>
        <v>9162.93017316922</v>
      </c>
    </row>
    <row r="16" spans="1:11">
      <c r="A16" s="5">
        <v>41609</v>
      </c>
      <c r="B16" s="6">
        <v>15</v>
      </c>
      <c r="C16" s="6">
        <v>3</v>
      </c>
      <c r="D16" s="1">
        <v>6537</v>
      </c>
      <c r="E16" s="1">
        <f t="shared" si="3"/>
        <v>8186</v>
      </c>
      <c r="F16" s="1">
        <f t="shared" si="4"/>
        <v>8109.20833333333</v>
      </c>
      <c r="G16" s="1">
        <f t="shared" si="5"/>
        <v>0.80612061391114</v>
      </c>
      <c r="H16" s="1">
        <v>0.85</v>
      </c>
      <c r="I16" s="15">
        <f t="shared" si="1"/>
        <v>7690.58823529412</v>
      </c>
      <c r="J16" s="15">
        <f t="shared" si="0"/>
        <v>9117.26128033904</v>
      </c>
      <c r="K16" s="15">
        <f t="shared" si="2"/>
        <v>7749.67208828818</v>
      </c>
    </row>
    <row r="17" spans="1:11">
      <c r="A17" s="5">
        <v>41640</v>
      </c>
      <c r="B17" s="6">
        <v>16</v>
      </c>
      <c r="C17" s="6">
        <v>4</v>
      </c>
      <c r="D17" s="1">
        <v>8463</v>
      </c>
      <c r="E17" s="1">
        <f t="shared" si="3"/>
        <v>8032.41666666667</v>
      </c>
      <c r="F17" s="1">
        <f t="shared" si="4"/>
        <v>8010.25</v>
      </c>
      <c r="G17" s="1">
        <f t="shared" si="5"/>
        <v>1.05652133204332</v>
      </c>
      <c r="H17" s="1">
        <v>1.03</v>
      </c>
      <c r="I17" s="15">
        <f t="shared" si="1"/>
        <v>8216.50485436893</v>
      </c>
      <c r="J17" s="15">
        <f t="shared" si="0"/>
        <v>9162.31446843133</v>
      </c>
      <c r="K17" s="15">
        <f t="shared" si="2"/>
        <v>9437.18390248427</v>
      </c>
    </row>
    <row r="18" spans="1:11">
      <c r="A18" s="5">
        <v>41671</v>
      </c>
      <c r="B18" s="6">
        <v>17</v>
      </c>
      <c r="C18" s="6">
        <v>5</v>
      </c>
      <c r="D18" s="1">
        <v>9026</v>
      </c>
      <c r="E18" s="1">
        <f t="shared" si="3"/>
        <v>7988.08333333333</v>
      </c>
      <c r="F18" s="1">
        <f t="shared" si="4"/>
        <v>7988.04166666667</v>
      </c>
      <c r="G18" s="1">
        <f t="shared" si="5"/>
        <v>1.12993902343607</v>
      </c>
      <c r="H18" s="1">
        <v>1.03</v>
      </c>
      <c r="I18" s="15">
        <f t="shared" si="1"/>
        <v>8763.1067961165</v>
      </c>
      <c r="J18" s="15">
        <f t="shared" si="0"/>
        <v>9207.36765652362</v>
      </c>
      <c r="K18" s="15">
        <f t="shared" si="2"/>
        <v>9483.58868621933</v>
      </c>
    </row>
    <row r="19" spans="1:11">
      <c r="A19" s="5">
        <v>41699</v>
      </c>
      <c r="B19" s="6">
        <v>18</v>
      </c>
      <c r="C19" s="6">
        <v>6</v>
      </c>
      <c r="D19" s="1">
        <v>9761</v>
      </c>
      <c r="E19" s="1">
        <f t="shared" si="3"/>
        <v>7988</v>
      </c>
      <c r="F19" s="1">
        <f t="shared" si="4"/>
        <v>7931.75</v>
      </c>
      <c r="G19" s="1">
        <f t="shared" si="5"/>
        <v>1.23062375894349</v>
      </c>
      <c r="H19" s="1">
        <v>1.04</v>
      </c>
      <c r="I19" s="15">
        <f t="shared" si="1"/>
        <v>9385.57692307692</v>
      </c>
      <c r="J19" s="15">
        <f t="shared" si="0"/>
        <v>9252.42084461591</v>
      </c>
      <c r="K19" s="15">
        <f t="shared" si="2"/>
        <v>9622.51767840055</v>
      </c>
    </row>
    <row r="20" spans="1:11">
      <c r="A20" s="5">
        <v>41730</v>
      </c>
      <c r="B20" s="6">
        <v>19</v>
      </c>
      <c r="C20" s="6">
        <v>7</v>
      </c>
      <c r="D20" s="1">
        <v>5653</v>
      </c>
      <c r="E20" s="1">
        <f t="shared" si="3"/>
        <v>7875.5</v>
      </c>
      <c r="F20" s="1">
        <f t="shared" si="4"/>
        <v>7974.5</v>
      </c>
      <c r="G20" s="1">
        <f t="shared" si="5"/>
        <v>0.70888456956549</v>
      </c>
      <c r="H20" s="1">
        <v>0.87</v>
      </c>
      <c r="I20" s="15">
        <f t="shared" si="1"/>
        <v>6497.70114942529</v>
      </c>
      <c r="J20" s="15">
        <f t="shared" si="0"/>
        <v>9297.47403270821</v>
      </c>
      <c r="K20" s="15">
        <f t="shared" si="2"/>
        <v>8088.80240845614</v>
      </c>
    </row>
    <row r="21" spans="1:11">
      <c r="A21" s="5">
        <v>41760</v>
      </c>
      <c r="B21" s="6">
        <v>20</v>
      </c>
      <c r="C21" s="6">
        <v>8</v>
      </c>
      <c r="D21" s="1">
        <v>6932</v>
      </c>
      <c r="E21" s="1">
        <f t="shared" si="3"/>
        <v>8073.5</v>
      </c>
      <c r="F21" s="1">
        <f t="shared" si="4"/>
        <v>8215.95833333333</v>
      </c>
      <c r="G21" s="1">
        <f t="shared" si="5"/>
        <v>0.843723850433354</v>
      </c>
      <c r="H21" s="1">
        <v>0.89</v>
      </c>
      <c r="I21" s="15">
        <f t="shared" si="1"/>
        <v>7788.76404494382</v>
      </c>
      <c r="J21" s="15">
        <f t="shared" si="0"/>
        <v>9342.5272208005</v>
      </c>
      <c r="K21" s="15">
        <f t="shared" si="2"/>
        <v>8314.84922651244</v>
      </c>
    </row>
    <row r="22" spans="1:11">
      <c r="A22" s="5">
        <v>41791</v>
      </c>
      <c r="B22" s="6">
        <v>21</v>
      </c>
      <c r="C22" s="6">
        <v>9</v>
      </c>
      <c r="D22" s="1">
        <v>5933</v>
      </c>
      <c r="E22" s="1">
        <f t="shared" si="3"/>
        <v>8358.41666666667</v>
      </c>
      <c r="F22" s="1">
        <f t="shared" si="4"/>
        <v>8490.66666666667</v>
      </c>
      <c r="G22" s="1">
        <f t="shared" si="5"/>
        <v>0.698767273869347</v>
      </c>
      <c r="H22" s="1">
        <v>0.95</v>
      </c>
      <c r="I22" s="15">
        <f t="shared" si="1"/>
        <v>6245.26315789474</v>
      </c>
      <c r="J22" s="15">
        <f t="shared" si="0"/>
        <v>9387.58040889279</v>
      </c>
      <c r="K22" s="15">
        <f t="shared" si="2"/>
        <v>8918.20138844815</v>
      </c>
    </row>
    <row r="23" spans="1:11">
      <c r="A23" s="5">
        <v>41821</v>
      </c>
      <c r="B23" s="6">
        <v>22</v>
      </c>
      <c r="C23" s="6">
        <v>10</v>
      </c>
      <c r="D23" s="1">
        <v>6703</v>
      </c>
      <c r="E23" s="1">
        <f t="shared" si="3"/>
        <v>8622.91666666667</v>
      </c>
      <c r="F23" s="1">
        <f t="shared" si="4"/>
        <v>8738.70833333333</v>
      </c>
      <c r="G23" s="1">
        <f t="shared" si="5"/>
        <v>0.767046998746001</v>
      </c>
      <c r="H23" s="1">
        <v>0.94</v>
      </c>
      <c r="I23" s="15">
        <f t="shared" si="1"/>
        <v>7130.85106382979</v>
      </c>
      <c r="J23" s="15">
        <f t="shared" si="0"/>
        <v>9432.63359698508</v>
      </c>
      <c r="K23" s="15">
        <f t="shared" si="2"/>
        <v>8866.67558116597</v>
      </c>
    </row>
    <row r="24" spans="1:11">
      <c r="A24" s="5">
        <v>41852</v>
      </c>
      <c r="B24" s="6">
        <v>23</v>
      </c>
      <c r="C24" s="6">
        <v>11</v>
      </c>
      <c r="D24" s="1">
        <v>8229</v>
      </c>
      <c r="E24" s="1">
        <f t="shared" si="3"/>
        <v>8854.5</v>
      </c>
      <c r="F24" s="1">
        <f t="shared" si="4"/>
        <v>8988.5</v>
      </c>
      <c r="G24" s="1">
        <f t="shared" si="5"/>
        <v>0.915503142904823</v>
      </c>
      <c r="H24" s="1">
        <v>1.002</v>
      </c>
      <c r="I24" s="15">
        <f t="shared" si="1"/>
        <v>8212.5748502994</v>
      </c>
      <c r="J24" s="15">
        <f t="shared" si="0"/>
        <v>9477.68678507737</v>
      </c>
      <c r="K24" s="15">
        <f t="shared" si="2"/>
        <v>9496.64215864753</v>
      </c>
    </row>
    <row r="25" spans="1:11">
      <c r="A25" s="5">
        <v>41883</v>
      </c>
      <c r="B25" s="6">
        <v>24</v>
      </c>
      <c r="C25" s="6">
        <v>12</v>
      </c>
      <c r="D25" s="1">
        <v>9765</v>
      </c>
      <c r="E25" s="1">
        <f t="shared" si="3"/>
        <v>9122.5</v>
      </c>
      <c r="F25" s="1">
        <f t="shared" si="4"/>
        <v>9258.83333333333</v>
      </c>
      <c r="G25" s="1">
        <f t="shared" si="5"/>
        <v>1.05466851475168</v>
      </c>
      <c r="H25" s="1">
        <v>1.11</v>
      </c>
      <c r="I25" s="15">
        <f t="shared" si="1"/>
        <v>8797.2972972973</v>
      </c>
      <c r="J25" s="15">
        <f t="shared" si="0"/>
        <v>9522.73997316966</v>
      </c>
      <c r="K25" s="15">
        <f t="shared" si="2"/>
        <v>10570.2413702183</v>
      </c>
    </row>
    <row r="26" spans="1:11">
      <c r="A26" s="5">
        <v>41913</v>
      </c>
      <c r="B26" s="6">
        <v>25</v>
      </c>
      <c r="C26" s="6">
        <v>1</v>
      </c>
      <c r="D26" s="1">
        <v>9594</v>
      </c>
      <c r="E26" s="1">
        <f t="shared" si="3"/>
        <v>9395.16666666667</v>
      </c>
      <c r="F26" s="1">
        <f t="shared" si="4"/>
        <v>9488.66666666667</v>
      </c>
      <c r="G26" s="1">
        <f t="shared" si="5"/>
        <v>1.01110096255182</v>
      </c>
      <c r="H26" s="7">
        <v>1.2</v>
      </c>
      <c r="I26" s="15">
        <f t="shared" si="1"/>
        <v>7995</v>
      </c>
      <c r="J26" s="15">
        <f t="shared" si="0"/>
        <v>9567.79316126195</v>
      </c>
      <c r="K26" s="15">
        <f t="shared" si="2"/>
        <v>11481.3517935143</v>
      </c>
    </row>
    <row r="27" spans="1:11">
      <c r="A27" s="5">
        <v>41944</v>
      </c>
      <c r="B27" s="6">
        <v>26</v>
      </c>
      <c r="C27" s="6">
        <v>2</v>
      </c>
      <c r="D27" s="1">
        <v>10286</v>
      </c>
      <c r="E27" s="1">
        <f t="shared" si="3"/>
        <v>9582.16666666667</v>
      </c>
      <c r="F27" s="1">
        <f t="shared" si="4"/>
        <v>9689.79166666667</v>
      </c>
      <c r="G27" s="1">
        <f t="shared" si="5"/>
        <v>1.06152953064866</v>
      </c>
      <c r="H27" s="1">
        <v>1.01</v>
      </c>
      <c r="I27" s="15">
        <f t="shared" si="1"/>
        <v>10184.1584158416</v>
      </c>
      <c r="J27" s="15">
        <f t="shared" si="0"/>
        <v>9612.84634935424</v>
      </c>
      <c r="K27" s="15">
        <f t="shared" si="2"/>
        <v>9708.97481284779</v>
      </c>
    </row>
    <row r="28" spans="1:11">
      <c r="A28" s="5">
        <v>41974</v>
      </c>
      <c r="B28" s="6">
        <v>27</v>
      </c>
      <c r="C28" s="6">
        <v>3</v>
      </c>
      <c r="D28" s="1">
        <v>9956</v>
      </c>
      <c r="E28" s="1">
        <f t="shared" si="3"/>
        <v>9797.41666666667</v>
      </c>
      <c r="F28" s="1">
        <f t="shared" si="4"/>
        <v>9873.125</v>
      </c>
      <c r="G28" s="1">
        <f t="shared" si="5"/>
        <v>1.00839399886054</v>
      </c>
      <c r="H28" s="1">
        <v>0.85</v>
      </c>
      <c r="I28" s="15">
        <f t="shared" si="1"/>
        <v>11712.9411764706</v>
      </c>
      <c r="J28" s="15">
        <f t="shared" si="0"/>
        <v>9657.89953744654</v>
      </c>
      <c r="K28" s="15">
        <f t="shared" si="2"/>
        <v>8209.21460682956</v>
      </c>
    </row>
    <row r="29" spans="1:11">
      <c r="A29" s="5">
        <v>42005</v>
      </c>
      <c r="B29" s="6">
        <v>28</v>
      </c>
      <c r="C29" s="6">
        <v>4</v>
      </c>
      <c r="D29" s="1">
        <v>11637</v>
      </c>
      <c r="E29" s="1">
        <f t="shared" si="3"/>
        <v>9948.83333333333</v>
      </c>
      <c r="F29" s="1">
        <f t="shared" si="4"/>
        <v>10014.875</v>
      </c>
      <c r="G29" s="1">
        <f t="shared" si="5"/>
        <v>1.16197156729365</v>
      </c>
      <c r="H29" s="1">
        <v>1.03</v>
      </c>
      <c r="I29" s="15">
        <f t="shared" si="1"/>
        <v>11298.0582524272</v>
      </c>
      <c r="J29" s="15">
        <f t="shared" si="0"/>
        <v>9702.95272553883</v>
      </c>
      <c r="K29" s="15">
        <f t="shared" si="2"/>
        <v>9994.04130730499</v>
      </c>
    </row>
    <row r="30" spans="1:11">
      <c r="A30" s="5">
        <v>42036</v>
      </c>
      <c r="B30" s="6">
        <v>29</v>
      </c>
      <c r="C30" s="6">
        <v>5</v>
      </c>
      <c r="D30" s="1">
        <v>11805</v>
      </c>
      <c r="E30" s="1">
        <f t="shared" si="3"/>
        <v>10080.9166666667</v>
      </c>
      <c r="F30" s="1">
        <f t="shared" si="4"/>
        <v>10100.125</v>
      </c>
      <c r="G30" s="1">
        <f t="shared" si="5"/>
        <v>1.16879741587357</v>
      </c>
      <c r="H30" s="1">
        <v>1.03</v>
      </c>
      <c r="I30" s="15">
        <f t="shared" si="1"/>
        <v>11461.1650485437</v>
      </c>
      <c r="J30" s="15">
        <f t="shared" si="0"/>
        <v>9748.00591363112</v>
      </c>
      <c r="K30" s="15">
        <f t="shared" si="2"/>
        <v>10040.4460910401</v>
      </c>
    </row>
    <row r="31" spans="1:18">
      <c r="A31" s="5">
        <v>42064</v>
      </c>
      <c r="B31" s="6">
        <v>30</v>
      </c>
      <c r="C31" s="6">
        <v>6</v>
      </c>
      <c r="D31" s="1">
        <v>12977</v>
      </c>
      <c r="E31" s="1">
        <f t="shared" si="3"/>
        <v>10119.3333333333</v>
      </c>
      <c r="F31" s="1">
        <f t="shared" si="4"/>
        <v>10179.9583333333</v>
      </c>
      <c r="G31" s="1">
        <f t="shared" si="5"/>
        <v>1.27475963801424</v>
      </c>
      <c r="H31" s="1">
        <v>1.04</v>
      </c>
      <c r="I31" s="15">
        <f t="shared" si="1"/>
        <v>12477.8846153846</v>
      </c>
      <c r="J31" s="15">
        <f t="shared" si="0"/>
        <v>9793.05910172341</v>
      </c>
      <c r="K31" s="15">
        <f t="shared" si="2"/>
        <v>10184.7814657923</v>
      </c>
      <c r="Q31" s="17"/>
      <c r="R31" s="17"/>
    </row>
    <row r="32" spans="1:18">
      <c r="A32" s="5">
        <v>42095</v>
      </c>
      <c r="B32" s="6">
        <v>31</v>
      </c>
      <c r="C32" s="6">
        <v>7</v>
      </c>
      <c r="D32" s="1">
        <v>8925</v>
      </c>
      <c r="E32" s="1">
        <f t="shared" si="3"/>
        <v>10240.5833333333</v>
      </c>
      <c r="F32" s="1">
        <f t="shared" si="4"/>
        <v>10194.1666666667</v>
      </c>
      <c r="G32" s="1">
        <f t="shared" si="5"/>
        <v>0.875500694841821</v>
      </c>
      <c r="H32" s="1">
        <v>0.87</v>
      </c>
      <c r="I32" s="15">
        <f t="shared" si="1"/>
        <v>10258.6206896552</v>
      </c>
      <c r="J32" s="15">
        <f t="shared" si="0"/>
        <v>9838.1122898157</v>
      </c>
      <c r="K32" s="15">
        <f t="shared" si="2"/>
        <v>8559.15769213966</v>
      </c>
      <c r="Q32" s="17"/>
      <c r="R32" s="17"/>
    </row>
    <row r="33" spans="1:18">
      <c r="A33" s="5">
        <v>42125</v>
      </c>
      <c r="B33" s="6">
        <v>32</v>
      </c>
      <c r="C33" s="6">
        <v>8</v>
      </c>
      <c r="D33" s="1">
        <v>9176</v>
      </c>
      <c r="E33" s="1">
        <f t="shared" si="3"/>
        <v>10147.75</v>
      </c>
      <c r="F33" s="1">
        <f t="shared" si="4"/>
        <v>10020.4166666667</v>
      </c>
      <c r="G33" s="1">
        <f t="shared" si="5"/>
        <v>0.915730383799742</v>
      </c>
      <c r="H33" s="1">
        <v>0.89</v>
      </c>
      <c r="I33" s="15">
        <f t="shared" si="1"/>
        <v>10310.1123595506</v>
      </c>
      <c r="J33" s="15">
        <f t="shared" si="0"/>
        <v>9883.16547790799</v>
      </c>
      <c r="K33" s="15">
        <f t="shared" si="2"/>
        <v>8796.01727533811</v>
      </c>
      <c r="Q33" s="17" t="s">
        <v>6</v>
      </c>
      <c r="R33" s="17" t="s">
        <v>52</v>
      </c>
    </row>
    <row r="34" spans="1:18">
      <c r="A34" s="5">
        <v>42156</v>
      </c>
      <c r="B34" s="6">
        <v>33</v>
      </c>
      <c r="C34" s="6">
        <v>9</v>
      </c>
      <c r="D34" s="1">
        <v>8516</v>
      </c>
      <c r="E34" s="1">
        <f t="shared" si="3"/>
        <v>9893.08333333333</v>
      </c>
      <c r="F34" s="1">
        <f t="shared" si="4"/>
        <v>9797.79166666667</v>
      </c>
      <c r="G34" s="1">
        <f t="shared" si="5"/>
        <v>0.869175451951333</v>
      </c>
      <c r="H34" s="1">
        <v>0.95</v>
      </c>
      <c r="I34" s="15">
        <f t="shared" si="1"/>
        <v>8964.21052631579</v>
      </c>
      <c r="J34" s="15">
        <f t="shared" si="0"/>
        <v>9928.21866600028</v>
      </c>
      <c r="K34" s="15">
        <f t="shared" si="2"/>
        <v>9431.80773270027</v>
      </c>
      <c r="Q34" s="17">
        <v>1</v>
      </c>
      <c r="R34" s="17">
        <v>1.2</v>
      </c>
    </row>
    <row r="35" spans="1:18">
      <c r="A35" s="5">
        <v>42186</v>
      </c>
      <c r="B35" s="6">
        <v>34</v>
      </c>
      <c r="C35" s="6">
        <v>10</v>
      </c>
      <c r="D35" s="1">
        <v>8520</v>
      </c>
      <c r="E35" s="1">
        <f t="shared" si="3"/>
        <v>9702.5</v>
      </c>
      <c r="F35" s="1">
        <f t="shared" si="4"/>
        <v>9597.45833333333</v>
      </c>
      <c r="G35" s="1">
        <f t="shared" si="5"/>
        <v>0.887735034015082</v>
      </c>
      <c r="H35" s="1">
        <v>0.94</v>
      </c>
      <c r="I35" s="15">
        <f t="shared" si="1"/>
        <v>9063.82978723404</v>
      </c>
      <c r="J35" s="15">
        <f t="shared" si="0"/>
        <v>9973.27185409257</v>
      </c>
      <c r="K35" s="15">
        <f t="shared" si="2"/>
        <v>9374.87554284702</v>
      </c>
      <c r="Q35" s="17">
        <v>2</v>
      </c>
      <c r="R35" s="17">
        <v>1.01</v>
      </c>
    </row>
    <row r="36" spans="1:18">
      <c r="A36" s="5">
        <v>42217</v>
      </c>
      <c r="B36" s="6">
        <v>35</v>
      </c>
      <c r="C36" s="6">
        <v>11</v>
      </c>
      <c r="D36" s="1">
        <v>9814</v>
      </c>
      <c r="E36" s="1">
        <f t="shared" si="3"/>
        <v>9492.41666666667</v>
      </c>
      <c r="F36" s="1">
        <f t="shared" si="4"/>
        <v>9238.20833333333</v>
      </c>
      <c r="G36" s="1">
        <f t="shared" si="5"/>
        <v>1.06232720089123</v>
      </c>
      <c r="H36" s="1">
        <v>1.002</v>
      </c>
      <c r="I36" s="15">
        <f t="shared" si="1"/>
        <v>9794.41117764471</v>
      </c>
      <c r="J36" s="15">
        <f t="shared" si="0"/>
        <v>10018.3250421849</v>
      </c>
      <c r="K36" s="15">
        <f t="shared" si="2"/>
        <v>10038.3616922692</v>
      </c>
      <c r="Q36" s="17">
        <v>3</v>
      </c>
      <c r="R36" s="17">
        <v>0.85</v>
      </c>
    </row>
    <row r="37" spans="1:18">
      <c r="A37" s="5">
        <v>42248</v>
      </c>
      <c r="B37" s="6">
        <v>36</v>
      </c>
      <c r="C37" s="6">
        <v>12</v>
      </c>
      <c r="D37" s="1">
        <v>10226</v>
      </c>
      <c r="E37" s="1">
        <f t="shared" si="3"/>
        <v>8984</v>
      </c>
      <c r="F37" s="1">
        <f t="shared" si="4"/>
        <v>8991.54166666667</v>
      </c>
      <c r="G37" s="1">
        <f t="shared" si="5"/>
        <v>1.13729106521407</v>
      </c>
      <c r="H37" s="1">
        <v>1.11</v>
      </c>
      <c r="I37" s="15">
        <f t="shared" si="1"/>
        <v>9212.61261261261</v>
      </c>
      <c r="J37" s="15">
        <f t="shared" si="0"/>
        <v>10063.3782302772</v>
      </c>
      <c r="K37" s="15">
        <f t="shared" si="2"/>
        <v>11170.3498356076</v>
      </c>
      <c r="Q37" s="17">
        <v>4</v>
      </c>
      <c r="R37" s="17">
        <v>1.03</v>
      </c>
    </row>
    <row r="38" spans="1:18">
      <c r="A38" s="5">
        <v>42278</v>
      </c>
      <c r="B38" s="6">
        <v>37</v>
      </c>
      <c r="C38" s="6">
        <v>1</v>
      </c>
      <c r="D38" s="1">
        <v>11049</v>
      </c>
      <c r="E38" s="1">
        <f t="shared" si="3"/>
        <v>8999.08333333333</v>
      </c>
      <c r="F38" s="1">
        <f t="shared" si="4"/>
        <v>8941.20833333333</v>
      </c>
      <c r="G38" s="1">
        <f t="shared" si="5"/>
        <v>1.2357390173774</v>
      </c>
      <c r="H38" s="7">
        <v>1.2</v>
      </c>
      <c r="I38" s="15">
        <f t="shared" si="1"/>
        <v>9207.5</v>
      </c>
      <c r="J38" s="15">
        <f t="shared" si="0"/>
        <v>10108.4314183694</v>
      </c>
      <c r="K38" s="15">
        <f t="shared" si="2"/>
        <v>12130.1177020433</v>
      </c>
      <c r="Q38" s="17">
        <v>5</v>
      </c>
      <c r="R38" s="17">
        <v>1.03</v>
      </c>
    </row>
    <row r="39" spans="1:18">
      <c r="A39" s="5">
        <v>42309</v>
      </c>
      <c r="B39" s="6">
        <v>38</v>
      </c>
      <c r="C39" s="6">
        <v>2</v>
      </c>
      <c r="D39" s="1">
        <v>9172</v>
      </c>
      <c r="E39" s="1">
        <f t="shared" si="3"/>
        <v>8883.33333333333</v>
      </c>
      <c r="F39" s="1">
        <f t="shared" si="4"/>
        <v>9016.20833333333</v>
      </c>
      <c r="G39" s="1">
        <f t="shared" si="5"/>
        <v>1.01727906686569</v>
      </c>
      <c r="H39" s="1">
        <v>1.01</v>
      </c>
      <c r="I39" s="15">
        <f t="shared" si="1"/>
        <v>9081.18811881188</v>
      </c>
      <c r="J39" s="15">
        <f t="shared" si="0"/>
        <v>10153.4846064617</v>
      </c>
      <c r="K39" s="15">
        <f t="shared" si="2"/>
        <v>10255.0194525264</v>
      </c>
      <c r="Q39" s="17">
        <v>6</v>
      </c>
      <c r="R39" s="17">
        <v>1.04</v>
      </c>
    </row>
    <row r="40" spans="1:18">
      <c r="A40" s="5">
        <v>42339</v>
      </c>
      <c r="B40" s="6">
        <v>39</v>
      </c>
      <c r="C40" s="6">
        <v>3</v>
      </c>
      <c r="D40" s="1">
        <v>6900</v>
      </c>
      <c r="E40" s="1">
        <f t="shared" si="3"/>
        <v>9149.08333333333</v>
      </c>
      <c r="F40" s="1">
        <f t="shared" si="4"/>
        <v>9302.79166666667</v>
      </c>
      <c r="G40" s="1">
        <f t="shared" si="5"/>
        <v>0.741712837096391</v>
      </c>
      <c r="H40" s="1">
        <v>0.85</v>
      </c>
      <c r="I40" s="15">
        <f t="shared" si="1"/>
        <v>8117.64705882353</v>
      </c>
      <c r="J40" s="15">
        <f t="shared" si="0"/>
        <v>10198.537794554</v>
      </c>
      <c r="K40" s="15">
        <f t="shared" si="2"/>
        <v>8668.75712537093</v>
      </c>
      <c r="Q40" s="17">
        <v>7</v>
      </c>
      <c r="R40" s="17">
        <v>0.87</v>
      </c>
    </row>
    <row r="41" spans="1:18">
      <c r="A41" s="5">
        <v>42370</v>
      </c>
      <c r="B41" s="6">
        <v>40</v>
      </c>
      <c r="C41" s="6">
        <v>4</v>
      </c>
      <c r="D41" s="1">
        <v>9350</v>
      </c>
      <c r="E41" s="1">
        <f t="shared" si="3"/>
        <v>9456.5</v>
      </c>
      <c r="F41" s="1">
        <f t="shared" si="4"/>
        <v>9524.04166666667</v>
      </c>
      <c r="G41" s="1">
        <f t="shared" si="5"/>
        <v>0.981726070427033</v>
      </c>
      <c r="H41" s="1">
        <v>1.03</v>
      </c>
      <c r="I41" s="15">
        <f t="shared" si="1"/>
        <v>9077.66990291262</v>
      </c>
      <c r="J41" s="15">
        <f t="shared" si="0"/>
        <v>10243.5909826463</v>
      </c>
      <c r="K41" s="15">
        <f t="shared" si="2"/>
        <v>10550.8987121257</v>
      </c>
      <c r="Q41" s="17">
        <v>8</v>
      </c>
      <c r="R41" s="17">
        <v>0.89</v>
      </c>
    </row>
    <row r="42" spans="1:18">
      <c r="A42" s="5">
        <v>42401</v>
      </c>
      <c r="B42" s="6">
        <v>41</v>
      </c>
      <c r="C42" s="6">
        <v>5</v>
      </c>
      <c r="D42" s="1">
        <v>9284</v>
      </c>
      <c r="E42" s="1">
        <f t="shared" si="3"/>
        <v>9591.58333333333</v>
      </c>
      <c r="F42" s="1">
        <f t="shared" si="4"/>
        <v>9707.04166666667</v>
      </c>
      <c r="G42" s="1">
        <f t="shared" si="5"/>
        <v>0.956419094385948</v>
      </c>
      <c r="H42" s="1">
        <v>1.03</v>
      </c>
      <c r="I42" s="15">
        <f t="shared" si="1"/>
        <v>9013.59223300971</v>
      </c>
      <c r="J42" s="15">
        <f t="shared" si="0"/>
        <v>10288.6441707386</v>
      </c>
      <c r="K42" s="15">
        <f t="shared" si="2"/>
        <v>10597.3034958608</v>
      </c>
      <c r="Q42" s="17">
        <v>9</v>
      </c>
      <c r="R42" s="17">
        <v>0.95</v>
      </c>
    </row>
    <row r="43" spans="1:18">
      <c r="A43" s="5">
        <v>42430</v>
      </c>
      <c r="B43" s="6">
        <v>42</v>
      </c>
      <c r="C43" s="6">
        <v>6</v>
      </c>
      <c r="D43" s="1">
        <v>6876</v>
      </c>
      <c r="E43" s="1">
        <f t="shared" si="3"/>
        <v>9822.5</v>
      </c>
      <c r="F43" s="1">
        <f t="shared" si="4"/>
        <v>9965.58333333333</v>
      </c>
      <c r="G43" s="1">
        <f t="shared" si="5"/>
        <v>0.689974662797796</v>
      </c>
      <c r="H43" s="1">
        <v>1.04</v>
      </c>
      <c r="I43" s="15">
        <f t="shared" si="1"/>
        <v>6611.53846153846</v>
      </c>
      <c r="J43" s="15">
        <f t="shared" si="0"/>
        <v>10333.6973588309</v>
      </c>
      <c r="K43" s="15">
        <f t="shared" si="2"/>
        <v>10747.0452531841</v>
      </c>
      <c r="Q43" s="17">
        <v>10</v>
      </c>
      <c r="R43" s="17">
        <v>0.94</v>
      </c>
    </row>
    <row r="44" spans="1:18">
      <c r="A44" s="5">
        <v>42461</v>
      </c>
      <c r="B44" s="6">
        <v>43</v>
      </c>
      <c r="C44" s="6">
        <v>7</v>
      </c>
      <c r="D44" s="1">
        <v>9106</v>
      </c>
      <c r="E44" s="1">
        <f t="shared" si="3"/>
        <v>10108.6666666667</v>
      </c>
      <c r="F44" s="1">
        <f t="shared" si="4"/>
        <v>10207.5833333333</v>
      </c>
      <c r="G44" s="1">
        <f t="shared" si="5"/>
        <v>0.892081867239226</v>
      </c>
      <c r="H44" s="1">
        <v>0.87</v>
      </c>
      <c r="I44" s="15">
        <f t="shared" si="1"/>
        <v>10466.6666666667</v>
      </c>
      <c r="J44" s="15">
        <f t="shared" si="0"/>
        <v>10378.7505469232</v>
      </c>
      <c r="K44" s="15">
        <f t="shared" si="2"/>
        <v>9029.51297582318</v>
      </c>
      <c r="Q44" s="17">
        <v>11</v>
      </c>
      <c r="R44" s="17">
        <v>1.002</v>
      </c>
    </row>
    <row r="45" spans="1:18">
      <c r="A45" s="5">
        <v>42491</v>
      </c>
      <c r="B45" s="6">
        <v>44</v>
      </c>
      <c r="C45" s="6">
        <v>8</v>
      </c>
      <c r="D45" s="1">
        <v>7787</v>
      </c>
      <c r="E45" s="1">
        <f t="shared" si="3"/>
        <v>10306.5</v>
      </c>
      <c r="F45" s="1">
        <f t="shared" si="4"/>
        <v>10420.3333333333</v>
      </c>
      <c r="G45" s="1">
        <f t="shared" si="5"/>
        <v>0.747288954288091</v>
      </c>
      <c r="H45" s="1">
        <v>0.89</v>
      </c>
      <c r="I45" s="15">
        <f t="shared" si="1"/>
        <v>8749.43820224719</v>
      </c>
      <c r="J45" s="15">
        <f t="shared" si="0"/>
        <v>10423.8037350155</v>
      </c>
      <c r="K45" s="15">
        <f t="shared" si="2"/>
        <v>9277.18532416379</v>
      </c>
      <c r="Q45" s="17">
        <v>12</v>
      </c>
      <c r="R45" s="17">
        <v>1.11</v>
      </c>
    </row>
    <row r="46" spans="1:11">
      <c r="A46" s="5">
        <v>42522</v>
      </c>
      <c r="B46" s="6">
        <v>45</v>
      </c>
      <c r="C46" s="6">
        <v>9</v>
      </c>
      <c r="D46" s="1">
        <v>11705</v>
      </c>
      <c r="E46" s="1">
        <f t="shared" si="3"/>
        <v>10534.1666666667</v>
      </c>
      <c r="F46" s="1">
        <f t="shared" si="4"/>
        <v>10586.25</v>
      </c>
      <c r="G46" s="1">
        <f t="shared" si="5"/>
        <v>1.10567953713544</v>
      </c>
      <c r="H46" s="1">
        <v>0.95</v>
      </c>
      <c r="I46" s="15">
        <f t="shared" si="1"/>
        <v>12321.0526315789</v>
      </c>
      <c r="J46" s="15">
        <f t="shared" si="0"/>
        <v>10468.8569231078</v>
      </c>
      <c r="K46" s="15">
        <f t="shared" si="2"/>
        <v>9945.41407695239</v>
      </c>
    </row>
    <row r="47" spans="1:11">
      <c r="A47" s="5">
        <v>42552</v>
      </c>
      <c r="B47" s="6">
        <v>46</v>
      </c>
      <c r="C47" s="6">
        <v>10</v>
      </c>
      <c r="D47" s="1">
        <v>12209</v>
      </c>
      <c r="E47" s="1">
        <f t="shared" si="3"/>
        <v>10638.3333333333</v>
      </c>
      <c r="F47" s="1">
        <f t="shared" si="4"/>
        <v>10666.7916666667</v>
      </c>
      <c r="G47" s="1">
        <f t="shared" si="5"/>
        <v>1.14458033694918</v>
      </c>
      <c r="H47" s="1">
        <v>0.94</v>
      </c>
      <c r="I47" s="15">
        <f t="shared" si="1"/>
        <v>12988.2978723404</v>
      </c>
      <c r="J47" s="15">
        <f t="shared" si="0"/>
        <v>10513.9101112001</v>
      </c>
      <c r="K47" s="15">
        <f t="shared" si="2"/>
        <v>9883.07550452807</v>
      </c>
    </row>
    <row r="48" spans="1:11">
      <c r="A48" s="5">
        <v>42583</v>
      </c>
      <c r="B48" s="6">
        <v>47</v>
      </c>
      <c r="C48" s="6">
        <v>11</v>
      </c>
      <c r="D48" s="1">
        <v>11435</v>
      </c>
      <c r="E48" s="1">
        <f t="shared" si="3"/>
        <v>10695.25</v>
      </c>
      <c r="F48" s="1">
        <f t="shared" si="4"/>
        <v>10951.75</v>
      </c>
      <c r="G48" s="1">
        <f t="shared" si="5"/>
        <v>1.04412536809186</v>
      </c>
      <c r="H48" s="1">
        <v>1.002</v>
      </c>
      <c r="I48" s="15">
        <f t="shared" si="1"/>
        <v>11412.1756487026</v>
      </c>
      <c r="J48" s="15">
        <f t="shared" si="0"/>
        <v>10558.9632992924</v>
      </c>
      <c r="K48" s="15">
        <f t="shared" si="2"/>
        <v>10580.0812258909</v>
      </c>
    </row>
    <row r="49" spans="1:11">
      <c r="A49" s="5">
        <v>42614</v>
      </c>
      <c r="B49" s="6">
        <v>48</v>
      </c>
      <c r="C49" s="6">
        <v>12</v>
      </c>
      <c r="D49" s="1">
        <v>12997</v>
      </c>
      <c r="E49" s="1">
        <f t="shared" si="3"/>
        <v>11208.25</v>
      </c>
      <c r="F49" s="1">
        <f t="shared" si="4"/>
        <v>11296.3333333333</v>
      </c>
      <c r="G49" s="1">
        <f t="shared" si="5"/>
        <v>1.1505503260645</v>
      </c>
      <c r="H49" s="1">
        <v>1.11</v>
      </c>
      <c r="I49" s="15">
        <f t="shared" si="1"/>
        <v>11709.009009009</v>
      </c>
      <c r="J49" s="15">
        <f t="shared" si="0"/>
        <v>10604.0164873847</v>
      </c>
      <c r="K49" s="15">
        <f t="shared" si="2"/>
        <v>11770.458300997</v>
      </c>
    </row>
    <row r="50" spans="1:11">
      <c r="A50" s="5">
        <v>42644</v>
      </c>
      <c r="B50" s="6">
        <v>49</v>
      </c>
      <c r="C50" s="6">
        <v>1</v>
      </c>
      <c r="D50" s="1">
        <v>14483</v>
      </c>
      <c r="E50" s="1">
        <f t="shared" si="3"/>
        <v>11384.4166666667</v>
      </c>
      <c r="F50" s="1">
        <f t="shared" si="4"/>
        <v>11468.0416666667</v>
      </c>
      <c r="G50" s="1">
        <f t="shared" si="5"/>
        <v>1.26290088761159</v>
      </c>
      <c r="H50" s="7">
        <v>1.2</v>
      </c>
      <c r="I50" s="15">
        <f t="shared" si="1"/>
        <v>12069.1666666667</v>
      </c>
      <c r="J50" s="15">
        <f t="shared" si="0"/>
        <v>10649.0696754769</v>
      </c>
      <c r="K50" s="15">
        <f t="shared" si="2"/>
        <v>12778.8836105723</v>
      </c>
    </row>
    <row r="51" spans="1:11">
      <c r="A51" s="5">
        <v>42675</v>
      </c>
      <c r="B51" s="6">
        <v>50</v>
      </c>
      <c r="C51" s="6">
        <v>2</v>
      </c>
      <c r="D51" s="1">
        <v>11546</v>
      </c>
      <c r="E51" s="1">
        <f t="shared" si="3"/>
        <v>11551.6666666667</v>
      </c>
      <c r="F51" s="1">
        <f t="shared" si="4"/>
        <v>11480</v>
      </c>
      <c r="G51" s="1">
        <f t="shared" si="5"/>
        <v>1.00574912891986</v>
      </c>
      <c r="H51" s="1">
        <v>1.01</v>
      </c>
      <c r="I51" s="15">
        <f t="shared" si="1"/>
        <v>11431.6831683168</v>
      </c>
      <c r="J51" s="15">
        <f t="shared" si="0"/>
        <v>10694.1228635692</v>
      </c>
      <c r="K51" s="15">
        <f t="shared" si="2"/>
        <v>10801.0640922049</v>
      </c>
    </row>
    <row r="52" spans="1:11">
      <c r="A52" s="5">
        <v>42705</v>
      </c>
      <c r="B52" s="6">
        <v>51</v>
      </c>
      <c r="C52" s="6">
        <v>3</v>
      </c>
      <c r="D52" s="1">
        <v>9632</v>
      </c>
      <c r="E52" s="1">
        <f t="shared" si="3"/>
        <v>11408.3333333333</v>
      </c>
      <c r="F52" s="1">
        <f t="shared" si="4"/>
        <v>11404.8333333333</v>
      </c>
      <c r="G52" s="1">
        <f t="shared" si="5"/>
        <v>0.844554209472592</v>
      </c>
      <c r="H52" s="1">
        <v>0.85</v>
      </c>
      <c r="I52" s="15">
        <f t="shared" si="1"/>
        <v>11331.7647058824</v>
      </c>
      <c r="J52" s="15">
        <f t="shared" si="0"/>
        <v>10739.1760516615</v>
      </c>
      <c r="K52" s="15">
        <f t="shared" si="2"/>
        <v>9128.2996439123</v>
      </c>
    </row>
    <row r="53" spans="1:11">
      <c r="A53" s="5">
        <v>42736</v>
      </c>
      <c r="B53" s="6">
        <v>52</v>
      </c>
      <c r="C53" s="6">
        <v>4</v>
      </c>
      <c r="D53" s="8">
        <v>10600</v>
      </c>
      <c r="E53" s="1">
        <f t="shared" si="3"/>
        <v>11401.3333333333</v>
      </c>
      <c r="F53" s="1">
        <f t="shared" si="4"/>
        <v>11402.4583333333</v>
      </c>
      <c r="G53" s="1">
        <f t="shared" si="5"/>
        <v>0.929624094219448</v>
      </c>
      <c r="H53" s="1">
        <v>1.03</v>
      </c>
      <c r="I53" s="15">
        <f t="shared" si="1"/>
        <v>10291.2621359223</v>
      </c>
      <c r="J53" s="15">
        <f t="shared" si="0"/>
        <v>10784.2292397538</v>
      </c>
      <c r="K53" s="15">
        <f t="shared" si="2"/>
        <v>11107.7561169464</v>
      </c>
    </row>
    <row r="54" spans="1:11">
      <c r="A54" s="5">
        <v>42767</v>
      </c>
      <c r="B54" s="6">
        <v>53</v>
      </c>
      <c r="C54" s="6">
        <v>5</v>
      </c>
      <c r="D54" s="8">
        <v>9967</v>
      </c>
      <c r="E54" s="1">
        <f t="shared" si="3"/>
        <v>11403.5833333333</v>
      </c>
      <c r="F54" s="1">
        <f t="shared" si="4"/>
        <v>11371.9583333333</v>
      </c>
      <c r="G54" s="1">
        <f t="shared" si="5"/>
        <v>0.876454143415639</v>
      </c>
      <c r="H54" s="1">
        <v>1.03</v>
      </c>
      <c r="I54" s="15">
        <f t="shared" si="1"/>
        <v>9676.69902912621</v>
      </c>
      <c r="J54" s="15">
        <f t="shared" si="0"/>
        <v>10829.2824278461</v>
      </c>
      <c r="K54" s="15">
        <f t="shared" si="2"/>
        <v>11154.1609006815</v>
      </c>
    </row>
    <row r="55" spans="1:11">
      <c r="A55" s="5">
        <v>42795</v>
      </c>
      <c r="B55" s="6">
        <v>54</v>
      </c>
      <c r="C55" s="6">
        <v>6</v>
      </c>
      <c r="D55" s="9">
        <v>13032</v>
      </c>
      <c r="E55" s="1">
        <f t="shared" si="3"/>
        <v>11340.3333333333</v>
      </c>
      <c r="F55" s="1"/>
      <c r="G55" s="1"/>
      <c r="H55" s="1">
        <v>1.04</v>
      </c>
      <c r="I55" s="15">
        <f t="shared" si="1"/>
        <v>12530.7692307692</v>
      </c>
      <c r="J55" s="15">
        <f t="shared" si="0"/>
        <v>10874.3356159384</v>
      </c>
      <c r="K55" s="15">
        <f t="shared" si="2"/>
        <v>11309.3090405759</v>
      </c>
    </row>
    <row r="56" spans="1:11">
      <c r="A56" s="5">
        <v>42826</v>
      </c>
      <c r="B56" s="6">
        <v>55</v>
      </c>
      <c r="C56" s="6">
        <v>7</v>
      </c>
      <c r="D56" s="10">
        <v>11220</v>
      </c>
      <c r="E56" s="1"/>
      <c r="F56" s="1"/>
      <c r="G56" s="1"/>
      <c r="H56" s="1">
        <v>0.87</v>
      </c>
      <c r="I56" s="15">
        <v>12896.55172</v>
      </c>
      <c r="J56" s="15">
        <f t="shared" si="0"/>
        <v>10919.3888040307</v>
      </c>
      <c r="K56" s="15">
        <f t="shared" si="2"/>
        <v>9499.8682595067</v>
      </c>
    </row>
    <row r="57" spans="1:11">
      <c r="A57" s="5">
        <v>42856</v>
      </c>
      <c r="B57" s="6">
        <v>56</v>
      </c>
      <c r="C57" s="6">
        <v>8</v>
      </c>
      <c r="D57" s="9">
        <v>9794</v>
      </c>
      <c r="E57" s="1"/>
      <c r="F57" s="1"/>
      <c r="G57" s="1"/>
      <c r="H57" s="1">
        <v>0.89</v>
      </c>
      <c r="I57" s="15">
        <f t="shared" si="1"/>
        <v>11004.4943820225</v>
      </c>
      <c r="J57" s="15">
        <f t="shared" si="0"/>
        <v>10964.441992123</v>
      </c>
      <c r="K57" s="15">
        <f t="shared" si="2"/>
        <v>9758.35337298946</v>
      </c>
    </row>
    <row r="58" spans="1:11">
      <c r="A58" s="5">
        <v>42887</v>
      </c>
      <c r="B58" s="6">
        <v>57</v>
      </c>
      <c r="C58" s="6">
        <v>9</v>
      </c>
      <c r="D58" s="9">
        <v>9985</v>
      </c>
      <c r="E58" s="1"/>
      <c r="F58" s="1"/>
      <c r="G58" s="1"/>
      <c r="H58" s="1">
        <v>0.95</v>
      </c>
      <c r="I58" s="15">
        <f t="shared" si="1"/>
        <v>10510.5263157895</v>
      </c>
      <c r="J58" s="15">
        <f t="shared" si="0"/>
        <v>11009.4951802153</v>
      </c>
      <c r="K58" s="15">
        <f t="shared" si="2"/>
        <v>10459.0204212045</v>
      </c>
    </row>
    <row r="59" spans="1:11">
      <c r="A59" s="5">
        <v>42917</v>
      </c>
      <c r="B59" s="6">
        <v>58</v>
      </c>
      <c r="C59" s="6">
        <v>10</v>
      </c>
      <c r="D59" s="9">
        <v>12125</v>
      </c>
      <c r="E59" s="1"/>
      <c r="F59" s="1"/>
      <c r="G59" s="1"/>
      <c r="H59" s="1">
        <v>0.94</v>
      </c>
      <c r="I59" s="15">
        <f t="shared" si="1"/>
        <v>12898.9361702128</v>
      </c>
      <c r="J59" s="15">
        <f t="shared" si="0"/>
        <v>11054.5483683076</v>
      </c>
      <c r="K59" s="15">
        <f t="shared" si="2"/>
        <v>10391.2754662091</v>
      </c>
    </row>
    <row r="60" spans="1:11">
      <c r="A60" s="5">
        <v>42948</v>
      </c>
      <c r="B60" s="6">
        <v>59</v>
      </c>
      <c r="C60" s="6">
        <v>11</v>
      </c>
      <c r="D60" s="9">
        <v>11462</v>
      </c>
      <c r="E60" s="1"/>
      <c r="F60" s="1"/>
      <c r="G60" s="1"/>
      <c r="H60" s="1">
        <v>1.002</v>
      </c>
      <c r="I60" s="15">
        <f t="shared" si="1"/>
        <v>11439.121756487</v>
      </c>
      <c r="J60" s="15">
        <f t="shared" si="0"/>
        <v>11099.6015563999</v>
      </c>
      <c r="K60" s="15">
        <f t="shared" si="2"/>
        <v>11121.8007595127</v>
      </c>
    </row>
    <row r="61" spans="1:11">
      <c r="A61" s="5">
        <v>42979</v>
      </c>
      <c r="B61" s="6">
        <v>60</v>
      </c>
      <c r="C61" s="6">
        <v>12</v>
      </c>
      <c r="D61" s="9">
        <v>12238</v>
      </c>
      <c r="E61" s="1"/>
      <c r="F61" s="1"/>
      <c r="G61" s="1"/>
      <c r="H61" s="1">
        <v>1.11</v>
      </c>
      <c r="I61" s="15">
        <f t="shared" si="1"/>
        <v>11025.2252252252</v>
      </c>
      <c r="J61" s="15">
        <f t="shared" si="0"/>
        <v>11144.6547444922</v>
      </c>
      <c r="K61" s="15">
        <f t="shared" si="2"/>
        <v>12370.5667663863</v>
      </c>
    </row>
    <row r="62" spans="1:11">
      <c r="A62" s="11">
        <v>43009</v>
      </c>
      <c r="B62" s="12">
        <v>61</v>
      </c>
      <c r="C62" s="12">
        <v>1</v>
      </c>
      <c r="D62" s="13"/>
      <c r="E62" s="13"/>
      <c r="F62" s="13"/>
      <c r="G62" s="13"/>
      <c r="H62" s="14">
        <v>1.2</v>
      </c>
      <c r="I62" s="13"/>
      <c r="J62" s="16">
        <f t="shared" si="0"/>
        <v>11189.7079325844</v>
      </c>
      <c r="K62" s="16">
        <f t="shared" si="2"/>
        <v>13427.6495191013</v>
      </c>
    </row>
    <row r="63" spans="1:11">
      <c r="A63" s="11">
        <v>43040</v>
      </c>
      <c r="B63" s="12">
        <v>62</v>
      </c>
      <c r="C63" s="12">
        <v>2</v>
      </c>
      <c r="D63" s="13"/>
      <c r="E63" s="13"/>
      <c r="F63" s="13"/>
      <c r="G63" s="13"/>
      <c r="H63" s="13">
        <v>1.01</v>
      </c>
      <c r="I63" s="13"/>
      <c r="J63" s="16">
        <f t="shared" si="0"/>
        <v>11234.7611206767</v>
      </c>
      <c r="K63" s="16">
        <f t="shared" si="2"/>
        <v>11347.1087318835</v>
      </c>
    </row>
    <row r="64" spans="1:11">
      <c r="A64" s="11">
        <v>43070</v>
      </c>
      <c r="B64" s="12">
        <v>63</v>
      </c>
      <c r="C64" s="12">
        <v>3</v>
      </c>
      <c r="D64" s="13"/>
      <c r="E64" s="13"/>
      <c r="F64" s="13"/>
      <c r="G64" s="13"/>
      <c r="H64" s="13">
        <v>0.85</v>
      </c>
      <c r="I64" s="13"/>
      <c r="J64" s="16">
        <f t="shared" si="0"/>
        <v>11279.814308769</v>
      </c>
      <c r="K64" s="16">
        <f t="shared" si="2"/>
        <v>9587.84216245367</v>
      </c>
    </row>
    <row r="65" spans="1:11">
      <c r="A65" s="11">
        <v>43101</v>
      </c>
      <c r="B65" s="12">
        <v>64</v>
      </c>
      <c r="C65" s="12">
        <v>4</v>
      </c>
      <c r="D65" s="13"/>
      <c r="E65" s="13"/>
      <c r="F65" s="13"/>
      <c r="G65" s="13"/>
      <c r="H65" s="13">
        <v>1.03</v>
      </c>
      <c r="I65" s="13"/>
      <c r="J65" s="16">
        <f t="shared" si="0"/>
        <v>11324.8674968613</v>
      </c>
      <c r="K65" s="16">
        <f t="shared" si="2"/>
        <v>11664.6135217672</v>
      </c>
    </row>
    <row r="66" spans="1:17">
      <c r="A66" s="11">
        <v>43132</v>
      </c>
      <c r="B66" s="12">
        <v>65</v>
      </c>
      <c r="C66" s="12">
        <v>5</v>
      </c>
      <c r="D66" s="13"/>
      <c r="E66" s="13"/>
      <c r="F66" s="13"/>
      <c r="G66" s="13"/>
      <c r="H66" s="13">
        <v>1.03</v>
      </c>
      <c r="I66" s="13"/>
      <c r="J66" s="16">
        <f t="shared" ref="J66:J73" si="6">$E$91+$E$92*B66</f>
        <v>11369.9206849536</v>
      </c>
      <c r="K66" s="16">
        <f t="shared" si="2"/>
        <v>11711.0183055022</v>
      </c>
      <c r="P66" s="24"/>
      <c r="Q66" s="24"/>
    </row>
    <row r="67" spans="1:17">
      <c r="A67" s="11">
        <v>43160</v>
      </c>
      <c r="B67" s="12">
        <v>66</v>
      </c>
      <c r="C67" s="12">
        <v>6</v>
      </c>
      <c r="D67" s="13"/>
      <c r="E67" s="13"/>
      <c r="F67" s="13"/>
      <c r="G67" s="13"/>
      <c r="H67" s="13">
        <v>1.04</v>
      </c>
      <c r="I67" s="13"/>
      <c r="J67" s="16">
        <f t="shared" si="6"/>
        <v>11414.9738730459</v>
      </c>
      <c r="K67" s="16">
        <f t="shared" ref="K67:K73" si="7">H67*J67</f>
        <v>11871.5728279677</v>
      </c>
      <c r="P67" s="24"/>
      <c r="Q67" s="25"/>
    </row>
    <row r="68" spans="1:17">
      <c r="A68" s="11">
        <v>43191</v>
      </c>
      <c r="B68" s="12">
        <v>67</v>
      </c>
      <c r="C68" s="12">
        <v>7</v>
      </c>
      <c r="D68" s="13"/>
      <c r="E68" s="13"/>
      <c r="F68" s="13"/>
      <c r="G68" s="13"/>
      <c r="H68" s="13">
        <v>0.87</v>
      </c>
      <c r="I68" s="13"/>
      <c r="J68" s="16">
        <f t="shared" si="6"/>
        <v>11460.0270611382</v>
      </c>
      <c r="K68" s="16">
        <f t="shared" si="7"/>
        <v>9970.22354319022</v>
      </c>
      <c r="P68" s="24"/>
      <c r="Q68" s="25"/>
    </row>
    <row r="69" spans="1:11">
      <c r="A69" s="11">
        <v>43221</v>
      </c>
      <c r="B69" s="12">
        <v>68</v>
      </c>
      <c r="C69" s="12">
        <v>8</v>
      </c>
      <c r="D69" s="13"/>
      <c r="E69" s="13"/>
      <c r="F69" s="13"/>
      <c r="G69" s="13"/>
      <c r="H69" s="13">
        <v>0.89</v>
      </c>
      <c r="I69" s="13"/>
      <c r="J69" s="16">
        <f t="shared" si="6"/>
        <v>11505.0802492305</v>
      </c>
      <c r="K69" s="16">
        <f t="shared" si="7"/>
        <v>10239.5214218151</v>
      </c>
    </row>
    <row r="70" spans="1:11">
      <c r="A70" s="11">
        <v>43252</v>
      </c>
      <c r="B70" s="12">
        <v>69</v>
      </c>
      <c r="C70" s="12">
        <v>9</v>
      </c>
      <c r="D70" s="13"/>
      <c r="E70" s="13"/>
      <c r="F70" s="13"/>
      <c r="G70" s="13"/>
      <c r="H70" s="13">
        <v>0.95</v>
      </c>
      <c r="I70" s="13"/>
      <c r="J70" s="16">
        <f t="shared" si="6"/>
        <v>11550.1334373228</v>
      </c>
      <c r="K70" s="16">
        <f t="shared" si="7"/>
        <v>10972.6267654566</v>
      </c>
    </row>
    <row r="71" spans="1:11">
      <c r="A71" s="11">
        <v>43282</v>
      </c>
      <c r="B71" s="12">
        <v>70</v>
      </c>
      <c r="C71" s="12">
        <v>10</v>
      </c>
      <c r="D71" s="13"/>
      <c r="E71" s="13"/>
      <c r="F71" s="13"/>
      <c r="G71" s="13"/>
      <c r="H71" s="13">
        <v>0.94</v>
      </c>
      <c r="I71" s="13"/>
      <c r="J71" s="16">
        <f t="shared" si="6"/>
        <v>11595.1866254151</v>
      </c>
      <c r="K71" s="16">
        <f t="shared" si="7"/>
        <v>10899.4754278902</v>
      </c>
    </row>
    <row r="72" spans="1:11">
      <c r="A72" s="11">
        <v>43313</v>
      </c>
      <c r="B72" s="12">
        <v>71</v>
      </c>
      <c r="C72" s="12">
        <v>11</v>
      </c>
      <c r="D72" s="13"/>
      <c r="E72" s="13"/>
      <c r="F72" s="13"/>
      <c r="G72" s="13"/>
      <c r="H72" s="13">
        <v>1.002</v>
      </c>
      <c r="I72" s="13"/>
      <c r="J72" s="16">
        <f t="shared" si="6"/>
        <v>11640.2398135074</v>
      </c>
      <c r="K72" s="16">
        <f t="shared" si="7"/>
        <v>11663.5202931344</v>
      </c>
    </row>
    <row r="73" spans="1:11">
      <c r="A73" s="11">
        <v>43344</v>
      </c>
      <c r="B73" s="12">
        <v>72</v>
      </c>
      <c r="C73" s="12">
        <v>12</v>
      </c>
      <c r="D73" s="13"/>
      <c r="E73" s="13"/>
      <c r="F73" s="13"/>
      <c r="G73" s="13"/>
      <c r="H73" s="13">
        <v>1.11</v>
      </c>
      <c r="I73" s="13"/>
      <c r="J73" s="16">
        <f t="shared" si="6"/>
        <v>11685.2930015996</v>
      </c>
      <c r="K73" s="16">
        <f t="shared" si="7"/>
        <v>12970.6752317756</v>
      </c>
    </row>
    <row r="75" spans="4:4">
      <c r="D75" t="s">
        <v>53</v>
      </c>
    </row>
    <row r="76" ht="15.75"/>
    <row r="77" spans="4:5">
      <c r="D77" s="18" t="s">
        <v>54</v>
      </c>
      <c r="E77" s="18"/>
    </row>
    <row r="78" spans="4:5">
      <c r="D78" s="19" t="s">
        <v>55</v>
      </c>
      <c r="E78" s="19">
        <v>0.361837075732297</v>
      </c>
    </row>
    <row r="79" spans="4:5">
      <c r="D79" s="19" t="s">
        <v>56</v>
      </c>
      <c r="E79" s="19">
        <v>0.1309260693745</v>
      </c>
    </row>
    <row r="80" spans="4:5">
      <c r="D80" s="19" t="s">
        <v>57</v>
      </c>
      <c r="E80" s="19">
        <v>0.115942036087853</v>
      </c>
    </row>
    <row r="81" spans="4:5">
      <c r="D81" s="19" t="s">
        <v>58</v>
      </c>
      <c r="E81" s="19">
        <v>2044.57362211396</v>
      </c>
    </row>
    <row r="82" ht="15.75" spans="4:5">
      <c r="D82" s="20" t="s">
        <v>59</v>
      </c>
      <c r="E82" s="20">
        <v>60</v>
      </c>
    </row>
    <row r="84" ht="15.75" spans="4:4">
      <c r="D84" t="s">
        <v>60</v>
      </c>
    </row>
    <row r="85" spans="4:9">
      <c r="D85" s="21"/>
      <c r="E85" s="21" t="s">
        <v>61</v>
      </c>
      <c r="F85" s="21" t="s">
        <v>62</v>
      </c>
      <c r="G85" s="21" t="s">
        <v>63</v>
      </c>
      <c r="H85" s="21" t="s">
        <v>64</v>
      </c>
      <c r="I85" s="21" t="s">
        <v>65</v>
      </c>
    </row>
    <row r="86" spans="4:9">
      <c r="D86" s="19" t="s">
        <v>66</v>
      </c>
      <c r="E86" s="19">
        <v>1</v>
      </c>
      <c r="F86" s="19">
        <v>36526066.6822424</v>
      </c>
      <c r="G86" s="19">
        <v>36526066.6822424</v>
      </c>
      <c r="H86" s="19">
        <v>8.73770545419025</v>
      </c>
      <c r="I86" s="19">
        <v>0.0045005797350253</v>
      </c>
    </row>
    <row r="87" spans="4:9">
      <c r="D87" s="19" t="s">
        <v>67</v>
      </c>
      <c r="E87" s="19">
        <v>58</v>
      </c>
      <c r="F87" s="19">
        <v>242456315.182164</v>
      </c>
      <c r="G87" s="19">
        <v>4180281.2962442</v>
      </c>
      <c r="H87" s="19"/>
      <c r="I87" s="19"/>
    </row>
    <row r="88" ht="15.75" spans="4:9">
      <c r="D88" s="20" t="s">
        <v>68</v>
      </c>
      <c r="E88" s="20">
        <v>59</v>
      </c>
      <c r="F88" s="20">
        <v>278982381.864406</v>
      </c>
      <c r="G88" s="20"/>
      <c r="H88" s="20"/>
      <c r="I88" s="20"/>
    </row>
    <row r="89" ht="15.75"/>
    <row r="90" spans="4:12">
      <c r="D90" s="21"/>
      <c r="E90" s="21" t="s">
        <v>69</v>
      </c>
      <c r="F90" s="21" t="s">
        <v>58</v>
      </c>
      <c r="G90" s="21" t="s">
        <v>70</v>
      </c>
      <c r="H90" s="21" t="s">
        <v>71</v>
      </c>
      <c r="I90" s="21" t="s">
        <v>72</v>
      </c>
      <c r="J90" s="21" t="s">
        <v>73</v>
      </c>
      <c r="K90" s="21" t="s">
        <v>74</v>
      </c>
      <c r="L90" s="21" t="s">
        <v>75</v>
      </c>
    </row>
    <row r="91" spans="4:12">
      <c r="D91" s="19" t="s">
        <v>76</v>
      </c>
      <c r="E91" s="22">
        <v>8441.46345895467</v>
      </c>
      <c r="F91" s="19">
        <v>534.575197970894</v>
      </c>
      <c r="G91" s="19">
        <v>15.7909747608872</v>
      </c>
      <c r="H91" s="19">
        <v>1.14800952584387e-22</v>
      </c>
      <c r="I91" s="19">
        <v>7371.39493858593</v>
      </c>
      <c r="J91" s="19">
        <v>9511.53197932341</v>
      </c>
      <c r="K91" s="19">
        <v>7371.39493858593</v>
      </c>
      <c r="L91" s="19">
        <v>9511.53197932341</v>
      </c>
    </row>
    <row r="92" ht="15.75" spans="4:12">
      <c r="D92" s="20" t="s">
        <v>43</v>
      </c>
      <c r="E92" s="23">
        <v>45.0531880922913</v>
      </c>
      <c r="F92" s="20">
        <v>15.2414690312234</v>
      </c>
      <c r="G92" s="20">
        <v>2.9559610034962</v>
      </c>
      <c r="H92" s="20">
        <v>0.00450057973502526</v>
      </c>
      <c r="I92" s="20">
        <v>14.5440730484333</v>
      </c>
      <c r="J92" s="20">
        <v>75.5623031361493</v>
      </c>
      <c r="K92" s="20">
        <v>14.5440730484333</v>
      </c>
      <c r="L92" s="20">
        <v>75.5623031361493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Multiplicative trend</vt:lpstr>
      <vt:lpstr>Winters</vt:lpstr>
      <vt:lpstr>Forecast using Winters</vt:lpstr>
      <vt:lpstr>Forecasting usingMoving Average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Nair;Kshitij Baji;Anirudha B</dc:creator>
  <cp:lastModifiedBy>user</cp:lastModifiedBy>
  <dcterms:created xsi:type="dcterms:W3CDTF">2012-06-06T12:56:00Z</dcterms:created>
  <dcterms:modified xsi:type="dcterms:W3CDTF">2017-11-11T10:45:32Z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