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3769\Desktop\"/>
    </mc:Choice>
  </mc:AlternateContent>
  <bookViews>
    <workbookView xWindow="0" yWindow="0" windowWidth="28800" windowHeight="12300" firstSheet="2" activeTab="8"/>
  </bookViews>
  <sheets>
    <sheet name="WTI CRUDE" sheetId="1" r:id="rId1"/>
    <sheet name="UNEMPLOYEEMENT" sheetId="2" r:id="rId2"/>
    <sheet name="CCI" sheetId="3" r:id="rId3"/>
    <sheet name="national average gasoline price" sheetId="4" r:id="rId4"/>
    <sheet name="auto parts" sheetId="5" r:id="rId5"/>
    <sheet name="auto consumer SA" sheetId="6" r:id="rId6"/>
    <sheet name="us auto production" sheetId="7" r:id="rId7"/>
    <sheet name="real GDP" sheetId="8" r:id="rId8"/>
    <sheet name="nominal GDP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2" i="9" l="1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</calcChain>
</file>

<file path=xl/sharedStrings.xml><?xml version="1.0" encoding="utf-8"?>
<sst xmlns="http://schemas.openxmlformats.org/spreadsheetml/2006/main" count="32" uniqueCount="21">
  <si>
    <t>Date</t>
  </si>
  <si>
    <t>Open</t>
  </si>
  <si>
    <t>High</t>
  </si>
  <si>
    <t>Low</t>
  </si>
  <si>
    <t>Close</t>
  </si>
  <si>
    <t>Last Price</t>
  </si>
  <si>
    <t>Mid Price</t>
  </si>
  <si>
    <t>value of national average gasoline prices regular unleaded</t>
  </si>
  <si>
    <t>INPRAPAS</t>
  </si>
  <si>
    <t>&lt;SA&gt; PoP%</t>
  </si>
  <si>
    <t>Fed Auto Parts &amp; Allied Goods SA</t>
  </si>
  <si>
    <t>INPRATCS</t>
  </si>
  <si>
    <t>Fed Autos &amp; Trucks Consumer SA</t>
  </si>
  <si>
    <t>CAR PROD</t>
  </si>
  <si>
    <t>&lt;SA&gt;</t>
  </si>
  <si>
    <t>United States Domestic Auto Production SA</t>
  </si>
  <si>
    <t>MAMGREAL</t>
  </si>
  <si>
    <t>&lt;Value SAAR&gt; PoP%AR</t>
  </si>
  <si>
    <t>Macroeconomic Advisers Monthly Real GDP</t>
  </si>
  <si>
    <t>MAMGNOM</t>
  </si>
  <si>
    <t>Macroeconomic Advisers Monthly Nominal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</si>
</sst>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1" applyNumberFormat="1" applyFont="1" applyFill="1" applyBorder="1" applyAlignment="1" applyProtection="1"/>
  </cellXfs>
  <cellStyles count="2">
    <cellStyle name="blp_datetim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38" sqref="D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43564</v>
      </c>
      <c r="B2">
        <v>60.24</v>
      </c>
      <c r="C2">
        <v>64.790000000000006</v>
      </c>
      <c r="D2">
        <v>60.13</v>
      </c>
      <c r="E2">
        <v>64.02</v>
      </c>
    </row>
    <row r="3" spans="1:5" x14ac:dyDescent="0.25">
      <c r="A3" s="1">
        <v>43553</v>
      </c>
      <c r="B3">
        <v>57.6</v>
      </c>
      <c r="C3">
        <v>60.73</v>
      </c>
      <c r="D3">
        <v>54.87</v>
      </c>
      <c r="E3">
        <v>60.14</v>
      </c>
    </row>
    <row r="4" spans="1:5" x14ac:dyDescent="0.25">
      <c r="A4" s="1">
        <v>43524</v>
      </c>
      <c r="B4">
        <v>54.6</v>
      </c>
      <c r="C4">
        <v>58.28</v>
      </c>
      <c r="D4">
        <v>52.16</v>
      </c>
      <c r="E4">
        <v>57.61</v>
      </c>
    </row>
    <row r="5" spans="1:5" x14ac:dyDescent="0.25">
      <c r="A5" s="1">
        <v>43496</v>
      </c>
      <c r="B5">
        <v>46.88</v>
      </c>
      <c r="C5">
        <v>55.85</v>
      </c>
      <c r="D5">
        <v>45.52</v>
      </c>
      <c r="E5">
        <v>54.31</v>
      </c>
    </row>
    <row r="6" spans="1:5" x14ac:dyDescent="0.25">
      <c r="A6" s="1">
        <v>43465</v>
      </c>
      <c r="B6">
        <v>52.82</v>
      </c>
      <c r="C6">
        <v>55.32</v>
      </c>
      <c r="D6">
        <v>43.46</v>
      </c>
      <c r="E6">
        <v>46.51</v>
      </c>
    </row>
    <row r="7" spans="1:5" x14ac:dyDescent="0.25">
      <c r="A7" s="1">
        <v>43434</v>
      </c>
      <c r="B7">
        <v>65.66</v>
      </c>
      <c r="C7">
        <v>66.02</v>
      </c>
      <c r="D7">
        <v>50.16</v>
      </c>
      <c r="E7">
        <v>51.5</v>
      </c>
    </row>
    <row r="8" spans="1:5" x14ac:dyDescent="0.25">
      <c r="A8" s="1">
        <v>43404</v>
      </c>
      <c r="B8">
        <v>72.41</v>
      </c>
      <c r="C8">
        <v>75.8</v>
      </c>
      <c r="D8">
        <v>65.55</v>
      </c>
      <c r="E8">
        <v>65.989999999999995</v>
      </c>
    </row>
    <row r="9" spans="1:5" x14ac:dyDescent="0.25">
      <c r="A9" s="1">
        <v>43371</v>
      </c>
      <c r="B9">
        <v>67.56</v>
      </c>
      <c r="C9">
        <v>72.47</v>
      </c>
      <c r="D9">
        <v>65.52</v>
      </c>
      <c r="E9">
        <v>72.09</v>
      </c>
    </row>
    <row r="10" spans="1:5" x14ac:dyDescent="0.25">
      <c r="A10" s="1">
        <v>43343</v>
      </c>
      <c r="B10">
        <v>64.84</v>
      </c>
      <c r="C10">
        <v>68.08</v>
      </c>
      <c r="D10">
        <v>62.47</v>
      </c>
      <c r="E10">
        <v>67.569999999999993</v>
      </c>
    </row>
    <row r="11" spans="1:5" x14ac:dyDescent="0.25">
      <c r="A11" s="1">
        <v>43312</v>
      </c>
      <c r="B11">
        <v>65.88</v>
      </c>
      <c r="C11">
        <v>67.36</v>
      </c>
      <c r="D11">
        <v>62.7</v>
      </c>
      <c r="E11">
        <v>65.36</v>
      </c>
    </row>
    <row r="12" spans="1:5" x14ac:dyDescent="0.25">
      <c r="A12" s="1">
        <v>43280</v>
      </c>
      <c r="B12">
        <v>63.91</v>
      </c>
      <c r="C12">
        <v>66.790000000000006</v>
      </c>
      <c r="D12">
        <v>61.37</v>
      </c>
      <c r="E12">
        <v>66.53</v>
      </c>
    </row>
    <row r="13" spans="1:5" x14ac:dyDescent="0.25">
      <c r="A13" s="1">
        <v>43251</v>
      </c>
      <c r="B13">
        <v>62.96</v>
      </c>
      <c r="C13">
        <v>67.72</v>
      </c>
      <c r="D13">
        <v>61.82</v>
      </c>
      <c r="E13">
        <v>63.7</v>
      </c>
    </row>
    <row r="14" spans="1:5" x14ac:dyDescent="0.25">
      <c r="A14" s="1">
        <v>43220</v>
      </c>
      <c r="B14">
        <v>60</v>
      </c>
      <c r="C14">
        <v>63.33</v>
      </c>
      <c r="D14">
        <v>58.8</v>
      </c>
      <c r="E14">
        <v>62.98</v>
      </c>
    </row>
    <row r="15" spans="1:5" x14ac:dyDescent="0.25">
      <c r="A15" s="1">
        <v>43189</v>
      </c>
      <c r="B15">
        <v>56.95</v>
      </c>
      <c r="C15">
        <v>59.97</v>
      </c>
      <c r="D15">
        <v>56.95</v>
      </c>
      <c r="E15">
        <v>59.67</v>
      </c>
    </row>
    <row r="16" spans="1:5" x14ac:dyDescent="0.25">
      <c r="A16" s="1">
        <v>43159</v>
      </c>
      <c r="B16">
        <v>59.5</v>
      </c>
      <c r="C16">
        <v>59.5</v>
      </c>
      <c r="D16">
        <v>55.43</v>
      </c>
      <c r="E16">
        <v>56.3</v>
      </c>
    </row>
    <row r="17" spans="1:5" x14ac:dyDescent="0.25">
      <c r="A17" s="1">
        <v>43131</v>
      </c>
      <c r="B17">
        <v>57.38</v>
      </c>
      <c r="C17">
        <v>60.11</v>
      </c>
      <c r="D17">
        <v>57.38</v>
      </c>
      <c r="E17">
        <v>58.82</v>
      </c>
    </row>
    <row r="18" spans="1:5" x14ac:dyDescent="0.25">
      <c r="A18" s="1">
        <v>43098</v>
      </c>
      <c r="B18">
        <v>54.15</v>
      </c>
      <c r="C18">
        <v>55.21</v>
      </c>
      <c r="D18">
        <v>54.01</v>
      </c>
      <c r="E18">
        <v>56.52</v>
      </c>
    </row>
    <row r="19" spans="1:5" x14ac:dyDescent="0.25">
      <c r="A19" s="1">
        <v>43069</v>
      </c>
      <c r="B19">
        <v>52</v>
      </c>
      <c r="C19">
        <v>54.12</v>
      </c>
      <c r="D19">
        <v>51.8</v>
      </c>
      <c r="E19">
        <v>53.75</v>
      </c>
    </row>
    <row r="20" spans="1:5" x14ac:dyDescent="0.25">
      <c r="A20" s="1">
        <v>43039</v>
      </c>
      <c r="B20">
        <v>51</v>
      </c>
      <c r="C20">
        <v>51</v>
      </c>
      <c r="D20">
        <v>51</v>
      </c>
      <c r="E20">
        <v>51.93</v>
      </c>
    </row>
    <row r="21" spans="1:5" x14ac:dyDescent="0.25">
      <c r="A21" s="1">
        <v>43007</v>
      </c>
      <c r="B21">
        <v>51.09</v>
      </c>
      <c r="C21">
        <v>51.09</v>
      </c>
      <c r="D21">
        <v>51.09</v>
      </c>
      <c r="E21">
        <v>51.09</v>
      </c>
    </row>
    <row r="22" spans="1:5" x14ac:dyDescent="0.25">
      <c r="A22" s="1">
        <v>42978</v>
      </c>
      <c r="B22">
        <v>50.27</v>
      </c>
      <c r="C22">
        <v>50.27</v>
      </c>
      <c r="D22">
        <v>50.27</v>
      </c>
      <c r="E22">
        <v>50.27</v>
      </c>
    </row>
    <row r="23" spans="1:5" x14ac:dyDescent="0.25">
      <c r="A23" s="1">
        <v>42947</v>
      </c>
      <c r="B23">
        <v>50.62</v>
      </c>
      <c r="C23">
        <v>50.62</v>
      </c>
      <c r="D23">
        <v>50.62</v>
      </c>
      <c r="E23">
        <v>50.62</v>
      </c>
    </row>
    <row r="24" spans="1:5" x14ac:dyDescent="0.25">
      <c r="A24" s="1">
        <v>42916</v>
      </c>
      <c r="B24">
        <v>49.28</v>
      </c>
      <c r="C24">
        <v>49.28</v>
      </c>
      <c r="D24">
        <v>49.28</v>
      </c>
      <c r="E24">
        <v>49.28</v>
      </c>
    </row>
    <row r="25" spans="1:5" x14ac:dyDescent="0.25">
      <c r="A25" s="1">
        <v>42886</v>
      </c>
      <c r="B25">
        <v>48.2</v>
      </c>
      <c r="C25">
        <v>50.6</v>
      </c>
      <c r="D25">
        <v>48.2</v>
      </c>
      <c r="E25">
        <v>48.83</v>
      </c>
    </row>
    <row r="26" spans="1:5" x14ac:dyDescent="0.25">
      <c r="A26" s="1">
        <v>42853</v>
      </c>
      <c r="B26">
        <v>51</v>
      </c>
      <c r="C26">
        <v>51</v>
      </c>
      <c r="D26">
        <v>51</v>
      </c>
      <c r="E26">
        <v>50.19</v>
      </c>
    </row>
    <row r="27" spans="1:5" x14ac:dyDescent="0.25">
      <c r="A27" s="1">
        <v>42825</v>
      </c>
      <c r="B27">
        <v>51.36</v>
      </c>
      <c r="C27">
        <v>51.36</v>
      </c>
      <c r="D27">
        <v>51.36</v>
      </c>
      <c r="E27">
        <v>51.36</v>
      </c>
    </row>
    <row r="28" spans="1:5" x14ac:dyDescent="0.25">
      <c r="A28" s="1">
        <v>42794</v>
      </c>
      <c r="B28">
        <v>54.4</v>
      </c>
      <c r="C28">
        <v>54.4</v>
      </c>
      <c r="D28">
        <v>54.4</v>
      </c>
      <c r="E28">
        <v>54.4</v>
      </c>
    </row>
    <row r="29" spans="1:5" x14ac:dyDescent="0.25">
      <c r="A29" s="1">
        <v>42766</v>
      </c>
      <c r="B29">
        <v>55.34</v>
      </c>
      <c r="C29">
        <v>55.34</v>
      </c>
      <c r="D29">
        <v>55.34</v>
      </c>
      <c r="E29">
        <v>55.34</v>
      </c>
    </row>
    <row r="30" spans="1:5" x14ac:dyDescent="0.25">
      <c r="A30" s="1">
        <v>42734</v>
      </c>
      <c r="B30">
        <v>56.09</v>
      </c>
      <c r="C30">
        <v>56.09</v>
      </c>
      <c r="D30">
        <v>56.09</v>
      </c>
      <c r="E30">
        <v>56.09</v>
      </c>
    </row>
    <row r="31" spans="1:5" x14ac:dyDescent="0.25">
      <c r="A31" s="1">
        <v>42704</v>
      </c>
      <c r="B31">
        <v>53.88</v>
      </c>
      <c r="C31">
        <v>53.88</v>
      </c>
      <c r="D31">
        <v>53.88</v>
      </c>
      <c r="E31">
        <v>53.88</v>
      </c>
    </row>
    <row r="32" spans="1:5" x14ac:dyDescent="0.25">
      <c r="A32" s="1">
        <v>42674</v>
      </c>
      <c r="B32">
        <v>53.14</v>
      </c>
      <c r="C32">
        <v>53.14</v>
      </c>
      <c r="D32">
        <v>53.14</v>
      </c>
      <c r="E32">
        <v>53.14</v>
      </c>
    </row>
    <row r="33" spans="1:5" x14ac:dyDescent="0.25">
      <c r="A33" s="1">
        <v>42643</v>
      </c>
      <c r="B33">
        <v>54.57</v>
      </c>
      <c r="C33">
        <v>54.57</v>
      </c>
      <c r="D33">
        <v>54.57</v>
      </c>
      <c r="E33">
        <v>54.57</v>
      </c>
    </row>
    <row r="34" spans="1:5" x14ac:dyDescent="0.25">
      <c r="A34" s="1">
        <v>42613</v>
      </c>
      <c r="B34">
        <v>52</v>
      </c>
      <c r="C34">
        <v>52</v>
      </c>
      <c r="D34">
        <v>52</v>
      </c>
      <c r="E34">
        <v>52</v>
      </c>
    </row>
    <row r="35" spans="1:5" x14ac:dyDescent="0.25">
      <c r="A35" s="1">
        <v>42580</v>
      </c>
      <c r="B35">
        <v>50.56</v>
      </c>
      <c r="C35">
        <v>50.56</v>
      </c>
      <c r="D35">
        <v>50.56</v>
      </c>
      <c r="E35">
        <v>50.56</v>
      </c>
    </row>
    <row r="36" spans="1:5" x14ac:dyDescent="0.25">
      <c r="A36" s="1">
        <v>42551</v>
      </c>
      <c r="B36">
        <v>54.49</v>
      </c>
      <c r="C36">
        <v>54.49</v>
      </c>
      <c r="D36">
        <v>54.49</v>
      </c>
      <c r="E36">
        <v>54.49</v>
      </c>
    </row>
    <row r="37" spans="1:5" x14ac:dyDescent="0.25">
      <c r="A37" s="1">
        <v>42521</v>
      </c>
      <c r="B37">
        <v>53.72</v>
      </c>
      <c r="C37">
        <v>53.72</v>
      </c>
      <c r="D37">
        <v>53.72</v>
      </c>
      <c r="E37">
        <v>53.72</v>
      </c>
    </row>
    <row r="38" spans="1:5" x14ac:dyDescent="0.25">
      <c r="A38" s="1">
        <v>42489</v>
      </c>
      <c r="B38">
        <v>51.23</v>
      </c>
      <c r="C38">
        <v>51.23</v>
      </c>
      <c r="D38">
        <v>51.23</v>
      </c>
      <c r="E38">
        <v>51.23</v>
      </c>
    </row>
    <row r="39" spans="1:5" x14ac:dyDescent="0.25">
      <c r="A39" s="1">
        <v>42460</v>
      </c>
      <c r="B39">
        <v>48.34</v>
      </c>
      <c r="C39">
        <v>48.34</v>
      </c>
      <c r="D39">
        <v>48.34</v>
      </c>
      <c r="E39">
        <v>48.34</v>
      </c>
    </row>
    <row r="40" spans="1:5" x14ac:dyDescent="0.25">
      <c r="A40" s="1">
        <v>42429</v>
      </c>
      <c r="B40">
        <v>46.1</v>
      </c>
      <c r="C40">
        <v>46.1</v>
      </c>
      <c r="D40">
        <v>46.1</v>
      </c>
      <c r="E40">
        <v>46.1</v>
      </c>
    </row>
    <row r="41" spans="1:5" x14ac:dyDescent="0.25">
      <c r="A41" s="1">
        <v>42398</v>
      </c>
      <c r="B41">
        <v>47.84</v>
      </c>
      <c r="C41">
        <v>47.84</v>
      </c>
      <c r="D41">
        <v>47.84</v>
      </c>
      <c r="E41">
        <v>47.84</v>
      </c>
    </row>
    <row r="42" spans="1:5" x14ac:dyDescent="0.25">
      <c r="A42" s="1">
        <v>42369</v>
      </c>
      <c r="B42">
        <v>51.73</v>
      </c>
      <c r="C42">
        <v>51.73</v>
      </c>
      <c r="D42">
        <v>51.73</v>
      </c>
      <c r="E42">
        <v>51.73</v>
      </c>
    </row>
    <row r="43" spans="1:5" x14ac:dyDescent="0.25">
      <c r="A43" s="1">
        <v>42338</v>
      </c>
      <c r="B43">
        <v>54.91</v>
      </c>
      <c r="C43">
        <v>54.91</v>
      </c>
      <c r="D43">
        <v>54.91</v>
      </c>
      <c r="E43">
        <v>54.91</v>
      </c>
    </row>
    <row r="44" spans="1:5" x14ac:dyDescent="0.25">
      <c r="A44" s="1">
        <v>42307</v>
      </c>
      <c r="B44">
        <v>57.53</v>
      </c>
      <c r="C44">
        <v>57.53</v>
      </c>
      <c r="D44">
        <v>57.53</v>
      </c>
      <c r="E44">
        <v>57.53</v>
      </c>
    </row>
    <row r="45" spans="1:5" x14ac:dyDescent="0.25">
      <c r="A45" s="1">
        <v>42277</v>
      </c>
      <c r="B45">
        <v>56.63</v>
      </c>
      <c r="C45">
        <v>56.63</v>
      </c>
      <c r="D45">
        <v>56.63</v>
      </c>
      <c r="E45">
        <v>56.63</v>
      </c>
    </row>
    <row r="46" spans="1:5" x14ac:dyDescent="0.25">
      <c r="A46" s="1">
        <v>42247</v>
      </c>
      <c r="B46">
        <v>61.96</v>
      </c>
      <c r="C46">
        <v>61.96</v>
      </c>
      <c r="D46">
        <v>61.96</v>
      </c>
      <c r="E46">
        <v>61.96</v>
      </c>
    </row>
    <row r="47" spans="1:5" x14ac:dyDescent="0.25">
      <c r="A47" s="1">
        <v>42216</v>
      </c>
      <c r="B47">
        <v>60.72</v>
      </c>
      <c r="C47">
        <v>60.72</v>
      </c>
      <c r="D47">
        <v>60.72</v>
      </c>
      <c r="E47">
        <v>60.72</v>
      </c>
    </row>
    <row r="48" spans="1:5" x14ac:dyDescent="0.25">
      <c r="A48" s="1">
        <v>42185</v>
      </c>
      <c r="B48">
        <v>66.17</v>
      </c>
      <c r="C48">
        <v>66.17</v>
      </c>
      <c r="D48">
        <v>66.17</v>
      </c>
      <c r="E48">
        <v>66.17</v>
      </c>
    </row>
    <row r="49" spans="1:5" x14ac:dyDescent="0.25">
      <c r="A49" s="1">
        <v>42153</v>
      </c>
      <c r="B49">
        <v>66.599999999999994</v>
      </c>
      <c r="C49">
        <v>66.599999999999994</v>
      </c>
      <c r="D49">
        <v>66.599999999999994</v>
      </c>
      <c r="E49">
        <v>66.599999999999994</v>
      </c>
    </row>
    <row r="50" spans="1:5" x14ac:dyDescent="0.25">
      <c r="A50" s="1">
        <v>42124</v>
      </c>
      <c r="B50">
        <v>66.540000000000006</v>
      </c>
      <c r="C50">
        <v>66.540000000000006</v>
      </c>
      <c r="D50">
        <v>66.540000000000006</v>
      </c>
      <c r="E50">
        <v>66.540000000000006</v>
      </c>
    </row>
    <row r="51" spans="1:5" x14ac:dyDescent="0.25">
      <c r="A51" s="1">
        <v>42094</v>
      </c>
      <c r="B51">
        <v>63.77</v>
      </c>
      <c r="C51">
        <v>63.77</v>
      </c>
      <c r="D51">
        <v>63.77</v>
      </c>
      <c r="E51">
        <v>63.77</v>
      </c>
    </row>
    <row r="52" spans="1:5" x14ac:dyDescent="0.25">
      <c r="A52" s="1">
        <v>42062</v>
      </c>
      <c r="B52">
        <v>68.73</v>
      </c>
      <c r="C52">
        <v>68.73</v>
      </c>
      <c r="D52">
        <v>68.73</v>
      </c>
      <c r="E52">
        <v>68.73</v>
      </c>
    </row>
    <row r="53" spans="1:5" x14ac:dyDescent="0.25">
      <c r="A53" s="1">
        <v>42034</v>
      </c>
      <c r="B53">
        <v>68.38</v>
      </c>
      <c r="C53">
        <v>68.38</v>
      </c>
      <c r="D53">
        <v>68.38</v>
      </c>
      <c r="E53">
        <v>68.38</v>
      </c>
    </row>
    <row r="54" spans="1:5" x14ac:dyDescent="0.25">
      <c r="A54" s="1">
        <v>42004</v>
      </c>
      <c r="B54">
        <v>69.599999999999994</v>
      </c>
      <c r="C54">
        <v>69.599999999999994</v>
      </c>
      <c r="D54">
        <v>69.599999999999994</v>
      </c>
      <c r="E54">
        <v>69.599999999999994</v>
      </c>
    </row>
    <row r="55" spans="1:5" x14ac:dyDescent="0.25">
      <c r="A55" s="1">
        <v>41971</v>
      </c>
      <c r="B55">
        <v>76.52</v>
      </c>
      <c r="C55">
        <v>76.52</v>
      </c>
      <c r="D55">
        <v>76.52</v>
      </c>
      <c r="E55">
        <v>76.52</v>
      </c>
    </row>
    <row r="56" spans="1:5" x14ac:dyDescent="0.25">
      <c r="A56" s="1">
        <v>41943</v>
      </c>
      <c r="B56">
        <v>80.94</v>
      </c>
      <c r="C56">
        <v>80.94</v>
      </c>
      <c r="D56">
        <v>80.94</v>
      </c>
      <c r="E56">
        <v>80.94</v>
      </c>
    </row>
    <row r="57" spans="1:5" x14ac:dyDescent="0.25">
      <c r="A57" s="1">
        <v>41912</v>
      </c>
      <c r="B57">
        <v>84.32</v>
      </c>
      <c r="C57">
        <v>84.32</v>
      </c>
      <c r="D57">
        <v>84.32</v>
      </c>
      <c r="E57">
        <v>84.32</v>
      </c>
    </row>
    <row r="58" spans="1:5" x14ac:dyDescent="0.25">
      <c r="A58" s="1">
        <v>41880</v>
      </c>
      <c r="B58">
        <v>87.01</v>
      </c>
      <c r="C58">
        <v>87.01</v>
      </c>
      <c r="D58">
        <v>87.01</v>
      </c>
      <c r="E58">
        <v>87.01</v>
      </c>
    </row>
    <row r="59" spans="1:5" x14ac:dyDescent="0.25">
      <c r="A59" s="1">
        <v>41851</v>
      </c>
      <c r="B59">
        <v>86.67</v>
      </c>
      <c r="C59">
        <v>86.67</v>
      </c>
      <c r="D59">
        <v>86.67</v>
      </c>
      <c r="E59">
        <v>86.67</v>
      </c>
    </row>
    <row r="60" spans="1:5" x14ac:dyDescent="0.25">
      <c r="A60" s="1">
        <v>41820</v>
      </c>
      <c r="B60">
        <v>87.76</v>
      </c>
      <c r="C60">
        <v>87.76</v>
      </c>
      <c r="D60">
        <v>87.76</v>
      </c>
      <c r="E60">
        <v>87.76</v>
      </c>
    </row>
    <row r="61" spans="1:5" x14ac:dyDescent="0.25">
      <c r="A61" s="1">
        <v>41789</v>
      </c>
      <c r="B61">
        <v>82.85</v>
      </c>
      <c r="C61">
        <v>82.85</v>
      </c>
      <c r="D61">
        <v>82.85</v>
      </c>
      <c r="E61">
        <v>82.85</v>
      </c>
    </row>
    <row r="62" spans="1:5" x14ac:dyDescent="0.25">
      <c r="A62" s="1">
        <v>41759</v>
      </c>
      <c r="B62">
        <v>81.05</v>
      </c>
      <c r="C62">
        <v>81.05</v>
      </c>
      <c r="D62">
        <v>81.05</v>
      </c>
      <c r="E62">
        <v>81.05</v>
      </c>
    </row>
    <row r="63" spans="1:5" x14ac:dyDescent="0.25">
      <c r="A63" s="1">
        <v>41729</v>
      </c>
      <c r="B63">
        <v>78.88</v>
      </c>
      <c r="C63">
        <v>78.88</v>
      </c>
      <c r="D63">
        <v>78.88</v>
      </c>
      <c r="E63">
        <v>78.88</v>
      </c>
    </row>
    <row r="64" spans="1:5" x14ac:dyDescent="0.25">
      <c r="A64" s="1">
        <v>41698</v>
      </c>
      <c r="B64">
        <v>78.59</v>
      </c>
      <c r="C64">
        <v>78.59</v>
      </c>
      <c r="D64">
        <v>78.59</v>
      </c>
      <c r="E64">
        <v>78.59</v>
      </c>
    </row>
    <row r="65" spans="1:5" x14ac:dyDescent="0.25">
      <c r="A65" s="1">
        <v>41670</v>
      </c>
      <c r="B65">
        <v>74.900000000000006</v>
      </c>
      <c r="C65">
        <v>74.900000000000006</v>
      </c>
      <c r="D65">
        <v>74.900000000000006</v>
      </c>
      <c r="E65">
        <v>74.900000000000006</v>
      </c>
    </row>
    <row r="66" spans="1:5" x14ac:dyDescent="0.25">
      <c r="A66" s="1">
        <v>41639</v>
      </c>
      <c r="B66">
        <v>78.040000000000006</v>
      </c>
      <c r="C66">
        <v>78.040000000000006</v>
      </c>
      <c r="D66">
        <v>78.040000000000006</v>
      </c>
      <c r="E66">
        <v>78.040000000000006</v>
      </c>
    </row>
    <row r="67" spans="1:5" x14ac:dyDescent="0.25">
      <c r="A67" s="1">
        <v>41607</v>
      </c>
      <c r="B67">
        <v>80.45</v>
      </c>
      <c r="C67">
        <v>80.45</v>
      </c>
      <c r="D67">
        <v>80.45</v>
      </c>
      <c r="E67">
        <v>80.45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H32" sqref="H32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s="1">
        <v>43555</v>
      </c>
      <c r="B2">
        <v>3.8</v>
      </c>
    </row>
    <row r="3" spans="1:2" x14ac:dyDescent="0.25">
      <c r="A3" s="1">
        <v>43524</v>
      </c>
      <c r="B3">
        <v>3.8</v>
      </c>
    </row>
    <row r="4" spans="1:2" x14ac:dyDescent="0.25">
      <c r="A4" s="1">
        <v>43496</v>
      </c>
      <c r="B4">
        <v>4</v>
      </c>
    </row>
    <row r="5" spans="1:2" x14ac:dyDescent="0.25">
      <c r="A5" s="1">
        <v>43465</v>
      </c>
      <c r="B5">
        <v>3.9</v>
      </c>
    </row>
    <row r="6" spans="1:2" x14ac:dyDescent="0.25">
      <c r="A6" s="1">
        <v>43434</v>
      </c>
      <c r="B6">
        <v>3.7</v>
      </c>
    </row>
    <row r="7" spans="1:2" x14ac:dyDescent="0.25">
      <c r="A7" s="1">
        <v>43404</v>
      </c>
      <c r="B7">
        <v>3.8</v>
      </c>
    </row>
    <row r="8" spans="1:2" x14ac:dyDescent="0.25">
      <c r="A8" s="1">
        <v>43373</v>
      </c>
      <c r="B8">
        <v>3.7</v>
      </c>
    </row>
    <row r="9" spans="1:2" x14ac:dyDescent="0.25">
      <c r="A9" s="1">
        <v>43343</v>
      </c>
      <c r="B9">
        <v>3.8</v>
      </c>
    </row>
    <row r="10" spans="1:2" x14ac:dyDescent="0.25">
      <c r="A10" s="1">
        <v>43312</v>
      </c>
      <c r="B10">
        <v>3.9</v>
      </c>
    </row>
    <row r="11" spans="1:2" x14ac:dyDescent="0.25">
      <c r="A11" s="1">
        <v>43281</v>
      </c>
      <c r="B11">
        <v>4</v>
      </c>
    </row>
    <row r="12" spans="1:2" x14ac:dyDescent="0.25">
      <c r="A12" s="1">
        <v>43251</v>
      </c>
      <c r="B12">
        <v>3.8</v>
      </c>
    </row>
    <row r="13" spans="1:2" x14ac:dyDescent="0.25">
      <c r="A13" s="1">
        <v>43220</v>
      </c>
      <c r="B13">
        <v>3.9</v>
      </c>
    </row>
    <row r="14" spans="1:2" x14ac:dyDescent="0.25">
      <c r="A14" s="1">
        <v>43190</v>
      </c>
      <c r="B14">
        <v>4</v>
      </c>
    </row>
    <row r="15" spans="1:2" x14ac:dyDescent="0.25">
      <c r="A15" s="1">
        <v>43159</v>
      </c>
      <c r="B15">
        <v>4.0999999999999996</v>
      </c>
    </row>
    <row r="16" spans="1:2" x14ac:dyDescent="0.25">
      <c r="A16" s="1">
        <v>43131</v>
      </c>
      <c r="B16">
        <v>4.0999999999999996</v>
      </c>
    </row>
    <row r="17" spans="1:2" x14ac:dyDescent="0.25">
      <c r="A17" s="1">
        <v>43100</v>
      </c>
      <c r="B17">
        <v>4.0999999999999996</v>
      </c>
    </row>
    <row r="18" spans="1:2" x14ac:dyDescent="0.25">
      <c r="A18" s="1">
        <v>43069</v>
      </c>
      <c r="B18">
        <v>4.2</v>
      </c>
    </row>
    <row r="19" spans="1:2" x14ac:dyDescent="0.25">
      <c r="A19" s="1">
        <v>43039</v>
      </c>
      <c r="B19">
        <v>4.0999999999999996</v>
      </c>
    </row>
    <row r="20" spans="1:2" x14ac:dyDescent="0.25">
      <c r="A20" s="1">
        <v>43008</v>
      </c>
      <c r="B20">
        <v>4.2</v>
      </c>
    </row>
    <row r="21" spans="1:2" x14ac:dyDescent="0.25">
      <c r="A21" s="1">
        <v>42978</v>
      </c>
      <c r="B21">
        <v>4.4000000000000004</v>
      </c>
    </row>
    <row r="22" spans="1:2" x14ac:dyDescent="0.25">
      <c r="A22" s="1">
        <v>42947</v>
      </c>
      <c r="B22">
        <v>4.3</v>
      </c>
    </row>
    <row r="23" spans="1:2" x14ac:dyDescent="0.25">
      <c r="A23" s="1">
        <v>42916</v>
      </c>
      <c r="B23">
        <v>4.3</v>
      </c>
    </row>
    <row r="24" spans="1:2" x14ac:dyDescent="0.25">
      <c r="A24" s="1">
        <v>42886</v>
      </c>
      <c r="B24">
        <v>4.4000000000000004</v>
      </c>
    </row>
    <row r="25" spans="1:2" x14ac:dyDescent="0.25">
      <c r="A25" s="1">
        <v>42855</v>
      </c>
      <c r="B25">
        <v>4.4000000000000004</v>
      </c>
    </row>
    <row r="26" spans="1:2" x14ac:dyDescent="0.25">
      <c r="A26" s="1">
        <v>42825</v>
      </c>
      <c r="B26">
        <v>4.4000000000000004</v>
      </c>
    </row>
    <row r="27" spans="1:2" x14ac:dyDescent="0.25">
      <c r="A27" s="1">
        <v>42794</v>
      </c>
      <c r="B27">
        <v>4.7</v>
      </c>
    </row>
    <row r="28" spans="1:2" x14ac:dyDescent="0.25">
      <c r="A28" s="1">
        <v>42766</v>
      </c>
      <c r="B28">
        <v>4.7</v>
      </c>
    </row>
    <row r="29" spans="1:2" x14ac:dyDescent="0.25">
      <c r="A29" s="1">
        <v>42735</v>
      </c>
      <c r="B29">
        <v>4.7</v>
      </c>
    </row>
    <row r="30" spans="1:2" x14ac:dyDescent="0.25">
      <c r="A30" s="1">
        <v>42704</v>
      </c>
      <c r="B30">
        <v>4.7</v>
      </c>
    </row>
    <row r="31" spans="1:2" x14ac:dyDescent="0.25">
      <c r="A31" s="1">
        <v>42674</v>
      </c>
      <c r="B31">
        <v>4.9000000000000004</v>
      </c>
    </row>
    <row r="32" spans="1:2" x14ac:dyDescent="0.25">
      <c r="A32" s="1">
        <v>42643</v>
      </c>
      <c r="B32">
        <v>5</v>
      </c>
    </row>
    <row r="33" spans="1:2" x14ac:dyDescent="0.25">
      <c r="A33" s="1">
        <v>42613</v>
      </c>
      <c r="B33">
        <v>4.9000000000000004</v>
      </c>
    </row>
    <row r="34" spans="1:2" x14ac:dyDescent="0.25">
      <c r="A34" s="1">
        <v>42582</v>
      </c>
      <c r="B34">
        <v>4.8</v>
      </c>
    </row>
    <row r="35" spans="1:2" x14ac:dyDescent="0.25">
      <c r="A35" s="1">
        <v>42551</v>
      </c>
      <c r="B35">
        <v>4.9000000000000004</v>
      </c>
    </row>
    <row r="36" spans="1:2" x14ac:dyDescent="0.25">
      <c r="A36" s="1">
        <v>42521</v>
      </c>
      <c r="B36">
        <v>4.8</v>
      </c>
    </row>
    <row r="37" spans="1:2" x14ac:dyDescent="0.25">
      <c r="A37" s="1">
        <v>42490</v>
      </c>
      <c r="B37">
        <v>5</v>
      </c>
    </row>
    <row r="38" spans="1:2" x14ac:dyDescent="0.25">
      <c r="A38" s="1">
        <v>42460</v>
      </c>
      <c r="B38">
        <v>5</v>
      </c>
    </row>
    <row r="39" spans="1:2" x14ac:dyDescent="0.25">
      <c r="A39" s="1">
        <v>42429</v>
      </c>
      <c r="B39">
        <v>4.9000000000000004</v>
      </c>
    </row>
    <row r="40" spans="1:2" x14ac:dyDescent="0.25">
      <c r="A40" s="1">
        <v>42400</v>
      </c>
      <c r="B40">
        <v>4.9000000000000004</v>
      </c>
    </row>
    <row r="41" spans="1:2" x14ac:dyDescent="0.25">
      <c r="A41" s="1">
        <v>42369</v>
      </c>
      <c r="B41">
        <v>5</v>
      </c>
    </row>
    <row r="42" spans="1:2" x14ac:dyDescent="0.25">
      <c r="A42" s="1">
        <v>42338</v>
      </c>
      <c r="B42">
        <v>5.0999999999999996</v>
      </c>
    </row>
    <row r="43" spans="1:2" x14ac:dyDescent="0.25">
      <c r="A43" s="1">
        <v>42308</v>
      </c>
      <c r="B43">
        <v>5</v>
      </c>
    </row>
    <row r="44" spans="1:2" x14ac:dyDescent="0.25">
      <c r="A44" s="1">
        <v>42277</v>
      </c>
      <c r="B44">
        <v>5</v>
      </c>
    </row>
    <row r="45" spans="1:2" x14ac:dyDescent="0.25">
      <c r="A45" s="1">
        <v>42247</v>
      </c>
      <c r="B45">
        <v>5.0999999999999996</v>
      </c>
    </row>
    <row r="46" spans="1:2" x14ac:dyDescent="0.25">
      <c r="A46" s="1">
        <v>42216</v>
      </c>
      <c r="B46">
        <v>5.2</v>
      </c>
    </row>
    <row r="47" spans="1:2" x14ac:dyDescent="0.25">
      <c r="A47" s="1">
        <v>42185</v>
      </c>
      <c r="B47">
        <v>5.3</v>
      </c>
    </row>
    <row r="48" spans="1:2" x14ac:dyDescent="0.25">
      <c r="A48" s="1">
        <v>42155</v>
      </c>
      <c r="B48">
        <v>5.6</v>
      </c>
    </row>
    <row r="49" spans="1:2" x14ac:dyDescent="0.25">
      <c r="A49" s="1">
        <v>42124</v>
      </c>
      <c r="B49">
        <v>5.4</v>
      </c>
    </row>
    <row r="50" spans="1:2" x14ac:dyDescent="0.25">
      <c r="A50" s="1">
        <v>42094</v>
      </c>
      <c r="B50">
        <v>5.4</v>
      </c>
    </row>
    <row r="51" spans="1:2" x14ac:dyDescent="0.25">
      <c r="A51" s="1">
        <v>42063</v>
      </c>
      <c r="B51">
        <v>5.5</v>
      </c>
    </row>
    <row r="52" spans="1:2" x14ac:dyDescent="0.25">
      <c r="A52" s="1">
        <v>42035</v>
      </c>
      <c r="B52">
        <v>5.7</v>
      </c>
    </row>
    <row r="53" spans="1:2" x14ac:dyDescent="0.25">
      <c r="A53" s="1">
        <v>42004</v>
      </c>
      <c r="B53">
        <v>5.6</v>
      </c>
    </row>
    <row r="54" spans="1:2" x14ac:dyDescent="0.25">
      <c r="A54" s="1">
        <v>41973</v>
      </c>
      <c r="B54">
        <v>5.8</v>
      </c>
    </row>
    <row r="55" spans="1:2" x14ac:dyDescent="0.25">
      <c r="A55" s="1">
        <v>41943</v>
      </c>
      <c r="B55">
        <v>5.7</v>
      </c>
    </row>
    <row r="56" spans="1:2" x14ac:dyDescent="0.25">
      <c r="A56" s="1">
        <v>41912</v>
      </c>
      <c r="B56">
        <v>5.9</v>
      </c>
    </row>
    <row r="57" spans="1:2" x14ac:dyDescent="0.25">
      <c r="A57" s="1">
        <v>41882</v>
      </c>
      <c r="B57">
        <v>6.1</v>
      </c>
    </row>
    <row r="58" spans="1:2" x14ac:dyDescent="0.25">
      <c r="A58" s="1">
        <v>41851</v>
      </c>
      <c r="B58">
        <v>6.2</v>
      </c>
    </row>
    <row r="59" spans="1:2" x14ac:dyDescent="0.25">
      <c r="A59" s="1">
        <v>41820</v>
      </c>
      <c r="B59">
        <v>6.1</v>
      </c>
    </row>
    <row r="60" spans="1:2" x14ac:dyDescent="0.25">
      <c r="A60" s="1">
        <v>41790</v>
      </c>
      <c r="B60">
        <v>6.3</v>
      </c>
    </row>
    <row r="61" spans="1:2" x14ac:dyDescent="0.25">
      <c r="A61" s="1">
        <v>41759</v>
      </c>
      <c r="B61">
        <v>6.2</v>
      </c>
    </row>
    <row r="62" spans="1:2" x14ac:dyDescent="0.25">
      <c r="A62" s="1">
        <v>41729</v>
      </c>
      <c r="B62">
        <v>6.7</v>
      </c>
    </row>
    <row r="63" spans="1:2" x14ac:dyDescent="0.25">
      <c r="A63" s="1">
        <v>41698</v>
      </c>
      <c r="B63">
        <v>6.7</v>
      </c>
    </row>
    <row r="64" spans="1:2" x14ac:dyDescent="0.25">
      <c r="A64" s="1">
        <v>41670</v>
      </c>
      <c r="B64">
        <v>6.6</v>
      </c>
    </row>
    <row r="65" spans="1:2" x14ac:dyDescent="0.25">
      <c r="A65" s="1">
        <v>41639</v>
      </c>
      <c r="B65">
        <v>6.7</v>
      </c>
    </row>
    <row r="66" spans="1:2" x14ac:dyDescent="0.25">
      <c r="A66" s="1">
        <v>41608</v>
      </c>
      <c r="B66">
        <v>6.9</v>
      </c>
    </row>
    <row r="67" spans="1:2" x14ac:dyDescent="0.25">
      <c r="A67" s="1">
        <v>41578</v>
      </c>
      <c r="B67">
        <v>7.2</v>
      </c>
    </row>
    <row r="68" spans="1:2" x14ac:dyDescent="0.25">
      <c r="A68" s="1">
        <v>41547</v>
      </c>
      <c r="B68">
        <v>7.2</v>
      </c>
    </row>
    <row r="69" spans="1:2" x14ac:dyDescent="0.25">
      <c r="A69" s="1">
        <v>41517</v>
      </c>
      <c r="B69">
        <v>7.2</v>
      </c>
    </row>
    <row r="70" spans="1:2" x14ac:dyDescent="0.25">
      <c r="A70" s="1">
        <v>41486</v>
      </c>
      <c r="B70">
        <v>7.3</v>
      </c>
    </row>
    <row r="71" spans="1:2" x14ac:dyDescent="0.25">
      <c r="A71" s="1">
        <v>41455</v>
      </c>
      <c r="B71">
        <v>7.5</v>
      </c>
    </row>
    <row r="72" spans="1:2" x14ac:dyDescent="0.25">
      <c r="A72" s="1">
        <v>41425</v>
      </c>
      <c r="B72">
        <v>7.5</v>
      </c>
    </row>
    <row r="73" spans="1:2" x14ac:dyDescent="0.25">
      <c r="A73" s="1">
        <v>41394</v>
      </c>
      <c r="B73">
        <v>7.6</v>
      </c>
    </row>
    <row r="74" spans="1:2" x14ac:dyDescent="0.25">
      <c r="A74" s="1">
        <v>41364</v>
      </c>
      <c r="B74">
        <v>7.5</v>
      </c>
    </row>
    <row r="75" spans="1:2" x14ac:dyDescent="0.25">
      <c r="A75" s="1">
        <v>41333</v>
      </c>
      <c r="B75">
        <v>7.7</v>
      </c>
    </row>
    <row r="76" spans="1:2" x14ac:dyDescent="0.25">
      <c r="A76" s="1">
        <v>41305</v>
      </c>
      <c r="B76">
        <v>8</v>
      </c>
    </row>
    <row r="77" spans="1:2" x14ac:dyDescent="0.25">
      <c r="A77" s="1">
        <v>41274</v>
      </c>
      <c r="B77">
        <v>7.9</v>
      </c>
    </row>
    <row r="78" spans="1:2" x14ac:dyDescent="0.25">
      <c r="A78" s="1">
        <v>41243</v>
      </c>
      <c r="B78">
        <v>7.7</v>
      </c>
    </row>
    <row r="79" spans="1:2" x14ac:dyDescent="0.25">
      <c r="A79" s="1">
        <v>41213</v>
      </c>
      <c r="B79">
        <v>7.8</v>
      </c>
    </row>
    <row r="80" spans="1:2" x14ac:dyDescent="0.25">
      <c r="A80" s="1">
        <v>41182</v>
      </c>
      <c r="B80">
        <v>7.8</v>
      </c>
    </row>
    <row r="81" spans="1:2" x14ac:dyDescent="0.25">
      <c r="A81" s="1">
        <v>41152</v>
      </c>
      <c r="B81">
        <v>8.1</v>
      </c>
    </row>
    <row r="82" spans="1:2" x14ac:dyDescent="0.25">
      <c r="A82" s="1">
        <v>41121</v>
      </c>
      <c r="B82">
        <v>8.1999999999999993</v>
      </c>
    </row>
    <row r="83" spans="1:2" x14ac:dyDescent="0.25">
      <c r="A83" s="1">
        <v>41090</v>
      </c>
      <c r="B83">
        <v>8.1999999999999993</v>
      </c>
    </row>
    <row r="84" spans="1:2" x14ac:dyDescent="0.25">
      <c r="A84" s="1">
        <v>41060</v>
      </c>
      <c r="B84">
        <v>8.1999999999999993</v>
      </c>
    </row>
    <row r="85" spans="1:2" x14ac:dyDescent="0.25">
      <c r="A85" s="1">
        <v>41029</v>
      </c>
      <c r="B85">
        <v>8.1999999999999993</v>
      </c>
    </row>
    <row r="86" spans="1:2" x14ac:dyDescent="0.25">
      <c r="A86" s="1">
        <v>40999</v>
      </c>
      <c r="B86">
        <v>8.1999999999999993</v>
      </c>
    </row>
    <row r="87" spans="1:2" x14ac:dyDescent="0.25">
      <c r="A87" s="1">
        <v>40968</v>
      </c>
      <c r="B87">
        <v>8.3000000000000007</v>
      </c>
    </row>
    <row r="88" spans="1:2" x14ac:dyDescent="0.25">
      <c r="A88" s="1">
        <v>40939</v>
      </c>
      <c r="B88">
        <v>8.3000000000000007</v>
      </c>
    </row>
    <row r="89" spans="1:2" x14ac:dyDescent="0.25">
      <c r="A89" s="1">
        <v>40908</v>
      </c>
      <c r="B89">
        <v>8.5</v>
      </c>
    </row>
    <row r="90" spans="1:2" x14ac:dyDescent="0.25">
      <c r="A90" s="1">
        <v>40877</v>
      </c>
      <c r="B90">
        <v>8.6</v>
      </c>
    </row>
    <row r="91" spans="1:2" x14ac:dyDescent="0.25">
      <c r="A91" s="1">
        <v>40847</v>
      </c>
      <c r="B91">
        <v>8.8000000000000007</v>
      </c>
    </row>
    <row r="92" spans="1:2" x14ac:dyDescent="0.25">
      <c r="A92" s="1">
        <v>40816</v>
      </c>
      <c r="B92">
        <v>9</v>
      </c>
    </row>
    <row r="93" spans="1:2" x14ac:dyDescent="0.25">
      <c r="A93" s="1">
        <v>40786</v>
      </c>
      <c r="B93">
        <v>9</v>
      </c>
    </row>
    <row r="94" spans="1:2" x14ac:dyDescent="0.25">
      <c r="A94" s="1">
        <v>40755</v>
      </c>
      <c r="B94">
        <v>9</v>
      </c>
    </row>
    <row r="95" spans="1:2" x14ac:dyDescent="0.25">
      <c r="A95" s="1">
        <v>40724</v>
      </c>
      <c r="B95">
        <v>9.1</v>
      </c>
    </row>
    <row r="96" spans="1:2" x14ac:dyDescent="0.25">
      <c r="A96" s="1">
        <v>40694</v>
      </c>
      <c r="B96">
        <v>9</v>
      </c>
    </row>
    <row r="97" spans="1:2" x14ac:dyDescent="0.25">
      <c r="A97" s="1">
        <v>40663</v>
      </c>
      <c r="B97">
        <v>9.1</v>
      </c>
    </row>
    <row r="98" spans="1:2" x14ac:dyDescent="0.25">
      <c r="A98" s="1">
        <v>40633</v>
      </c>
      <c r="B98">
        <v>9</v>
      </c>
    </row>
    <row r="99" spans="1:2" x14ac:dyDescent="0.25">
      <c r="A99" s="1">
        <v>40602</v>
      </c>
      <c r="B99">
        <v>9</v>
      </c>
    </row>
    <row r="100" spans="1:2" x14ac:dyDescent="0.25">
      <c r="A100" s="1">
        <v>40574</v>
      </c>
      <c r="B100">
        <v>9.1</v>
      </c>
    </row>
    <row r="101" spans="1:2" x14ac:dyDescent="0.25">
      <c r="A101" s="1">
        <v>40543</v>
      </c>
      <c r="B101">
        <v>9.3000000000000007</v>
      </c>
    </row>
    <row r="102" spans="1:2" x14ac:dyDescent="0.25">
      <c r="A102" s="1">
        <v>40512</v>
      </c>
      <c r="B102">
        <v>9.8000000000000007</v>
      </c>
    </row>
    <row r="103" spans="1:2" x14ac:dyDescent="0.25">
      <c r="A103" s="1">
        <v>40482</v>
      </c>
      <c r="B103">
        <v>9.4</v>
      </c>
    </row>
    <row r="104" spans="1:2" x14ac:dyDescent="0.25">
      <c r="A104" s="1">
        <v>40451</v>
      </c>
      <c r="B104">
        <v>9.5</v>
      </c>
    </row>
    <row r="105" spans="1:2" x14ac:dyDescent="0.25">
      <c r="A105" s="1">
        <v>40421</v>
      </c>
      <c r="B105">
        <v>9.5</v>
      </c>
    </row>
    <row r="106" spans="1:2" x14ac:dyDescent="0.25">
      <c r="A106" s="1">
        <v>40390</v>
      </c>
      <c r="B106">
        <v>9.4</v>
      </c>
    </row>
    <row r="107" spans="1:2" x14ac:dyDescent="0.25">
      <c r="A107" s="1">
        <v>40359</v>
      </c>
      <c r="B107">
        <v>9.4</v>
      </c>
    </row>
    <row r="108" spans="1:2" x14ac:dyDescent="0.25">
      <c r="A108" s="1">
        <v>40329</v>
      </c>
      <c r="B108">
        <v>9.6</v>
      </c>
    </row>
    <row r="109" spans="1:2" x14ac:dyDescent="0.25">
      <c r="A109" s="1">
        <v>40298</v>
      </c>
      <c r="B109">
        <v>9.9</v>
      </c>
    </row>
    <row r="110" spans="1:2" x14ac:dyDescent="0.25">
      <c r="A110" s="1">
        <v>40268</v>
      </c>
      <c r="B110">
        <v>9.9</v>
      </c>
    </row>
    <row r="111" spans="1:2" x14ac:dyDescent="0.25">
      <c r="A111" s="1">
        <v>40237</v>
      </c>
      <c r="B111">
        <v>9.8000000000000007</v>
      </c>
    </row>
    <row r="112" spans="1:2" x14ac:dyDescent="0.25">
      <c r="A112" s="1">
        <v>40209</v>
      </c>
      <c r="B112">
        <v>9.8000000000000007</v>
      </c>
    </row>
    <row r="113" spans="1:2" x14ac:dyDescent="0.25">
      <c r="A113" s="1">
        <v>40178</v>
      </c>
      <c r="B113">
        <v>9.9</v>
      </c>
    </row>
    <row r="114" spans="1:2" x14ac:dyDescent="0.25">
      <c r="A114" s="1">
        <v>40147</v>
      </c>
      <c r="B114">
        <v>9.9</v>
      </c>
    </row>
    <row r="115" spans="1:2" x14ac:dyDescent="0.25">
      <c r="A115" s="1">
        <v>40117</v>
      </c>
      <c r="B115">
        <v>10</v>
      </c>
    </row>
    <row r="116" spans="1:2" x14ac:dyDescent="0.25">
      <c r="A116" s="1">
        <v>40086</v>
      </c>
      <c r="B116">
        <v>9.8000000000000007</v>
      </c>
    </row>
    <row r="117" spans="1:2" x14ac:dyDescent="0.25">
      <c r="A117" s="1">
        <v>40056</v>
      </c>
      <c r="B117">
        <v>9.6</v>
      </c>
    </row>
    <row r="118" spans="1:2" x14ac:dyDescent="0.25">
      <c r="A118" s="1">
        <v>40025</v>
      </c>
      <c r="B118">
        <v>9.5</v>
      </c>
    </row>
    <row r="119" spans="1:2" x14ac:dyDescent="0.25">
      <c r="A119" s="1">
        <v>39994</v>
      </c>
      <c r="B119">
        <v>9.5</v>
      </c>
    </row>
    <row r="120" spans="1:2" x14ac:dyDescent="0.25">
      <c r="A120" s="1">
        <v>39964</v>
      </c>
      <c r="B120">
        <v>9.4</v>
      </c>
    </row>
    <row r="121" spans="1:2" x14ac:dyDescent="0.25">
      <c r="A121" s="1">
        <v>39933</v>
      </c>
      <c r="B121">
        <v>9</v>
      </c>
    </row>
    <row r="122" spans="1:2" x14ac:dyDescent="0.25">
      <c r="A122" s="1">
        <v>39903</v>
      </c>
      <c r="B122">
        <v>8.6999999999999993</v>
      </c>
    </row>
    <row r="123" spans="1:2" x14ac:dyDescent="0.25">
      <c r="A123" s="1">
        <v>39872</v>
      </c>
      <c r="B123">
        <v>8.3000000000000007</v>
      </c>
    </row>
    <row r="124" spans="1:2" x14ac:dyDescent="0.25">
      <c r="A124" s="1">
        <v>39844</v>
      </c>
      <c r="B124">
        <v>7.8</v>
      </c>
    </row>
    <row r="125" spans="1:2" x14ac:dyDescent="0.25">
      <c r="A125" s="1">
        <v>39813</v>
      </c>
      <c r="B125">
        <v>7.3</v>
      </c>
    </row>
    <row r="126" spans="1:2" x14ac:dyDescent="0.25">
      <c r="A126" s="1">
        <v>39782</v>
      </c>
      <c r="B126">
        <v>6.8</v>
      </c>
    </row>
    <row r="127" spans="1:2" x14ac:dyDescent="0.25">
      <c r="A127" s="1">
        <v>39752</v>
      </c>
      <c r="B127">
        <v>6.5</v>
      </c>
    </row>
    <row r="128" spans="1:2" x14ac:dyDescent="0.25">
      <c r="A128" s="1">
        <v>39721</v>
      </c>
      <c r="B128">
        <v>6.1</v>
      </c>
    </row>
    <row r="129" spans="1:2" x14ac:dyDescent="0.25">
      <c r="A129" s="1">
        <v>39691</v>
      </c>
      <c r="B129">
        <v>6.1</v>
      </c>
    </row>
    <row r="130" spans="1:2" x14ac:dyDescent="0.25">
      <c r="A130" s="1">
        <v>39660</v>
      </c>
      <c r="B130">
        <v>5.8</v>
      </c>
    </row>
    <row r="131" spans="1:2" x14ac:dyDescent="0.25">
      <c r="A131" s="1">
        <v>39629</v>
      </c>
      <c r="B131">
        <v>5.6</v>
      </c>
    </row>
    <row r="132" spans="1:2" x14ac:dyDescent="0.25">
      <c r="A132" s="1">
        <v>39599</v>
      </c>
      <c r="B132">
        <v>5.4</v>
      </c>
    </row>
    <row r="133" spans="1:2" x14ac:dyDescent="0.25">
      <c r="A133" s="1">
        <v>39568</v>
      </c>
      <c r="B133">
        <v>5</v>
      </c>
    </row>
    <row r="134" spans="1:2" x14ac:dyDescent="0.25">
      <c r="A134" s="1">
        <v>39538</v>
      </c>
      <c r="B134">
        <v>5.0999999999999996</v>
      </c>
    </row>
    <row r="135" spans="1:2" x14ac:dyDescent="0.25">
      <c r="A135" s="1">
        <v>39507</v>
      </c>
      <c r="B135">
        <v>4.9000000000000004</v>
      </c>
    </row>
    <row r="136" spans="1:2" x14ac:dyDescent="0.25">
      <c r="A136" s="1">
        <v>39478</v>
      </c>
      <c r="B136">
        <v>5</v>
      </c>
    </row>
    <row r="137" spans="1:2" x14ac:dyDescent="0.25">
      <c r="A137" s="1">
        <v>39447</v>
      </c>
      <c r="B137">
        <v>5</v>
      </c>
    </row>
    <row r="138" spans="1:2" x14ac:dyDescent="0.25">
      <c r="A138" s="1">
        <v>39416</v>
      </c>
      <c r="B138">
        <v>4.7</v>
      </c>
    </row>
    <row r="139" spans="1:2" x14ac:dyDescent="0.25">
      <c r="A139" s="1">
        <v>39386</v>
      </c>
      <c r="B139">
        <v>4.7</v>
      </c>
    </row>
    <row r="140" spans="1:2" x14ac:dyDescent="0.25">
      <c r="A140" s="1">
        <v>39355</v>
      </c>
      <c r="B140">
        <v>4.7</v>
      </c>
    </row>
    <row r="141" spans="1:2" x14ac:dyDescent="0.25">
      <c r="A141" s="1">
        <v>39325</v>
      </c>
      <c r="B141">
        <v>4.5999999999999996</v>
      </c>
    </row>
    <row r="142" spans="1:2" x14ac:dyDescent="0.25">
      <c r="A142" s="1">
        <v>39294</v>
      </c>
      <c r="B142">
        <v>4.7</v>
      </c>
    </row>
    <row r="143" spans="1:2" x14ac:dyDescent="0.25">
      <c r="A143" s="1">
        <v>39263</v>
      </c>
      <c r="B143">
        <v>4.5999999999999996</v>
      </c>
    </row>
    <row r="144" spans="1:2" x14ac:dyDescent="0.25">
      <c r="A144" s="1">
        <v>39233</v>
      </c>
      <c r="B144">
        <v>4.4000000000000004</v>
      </c>
    </row>
    <row r="145" spans="1:2" x14ac:dyDescent="0.25">
      <c r="A145" s="1">
        <v>39202</v>
      </c>
      <c r="B145">
        <v>4.5</v>
      </c>
    </row>
    <row r="146" spans="1:2" x14ac:dyDescent="0.25">
      <c r="A146" s="1">
        <v>39172</v>
      </c>
      <c r="B146">
        <v>4.4000000000000004</v>
      </c>
    </row>
    <row r="147" spans="1:2" x14ac:dyDescent="0.25">
      <c r="A147" s="1">
        <v>39141</v>
      </c>
      <c r="B147">
        <v>4.5</v>
      </c>
    </row>
    <row r="148" spans="1:2" x14ac:dyDescent="0.25">
      <c r="A148" s="1">
        <v>39113</v>
      </c>
      <c r="B148">
        <v>4.5999999999999996</v>
      </c>
    </row>
    <row r="149" spans="1:2" x14ac:dyDescent="0.25">
      <c r="A149" s="1">
        <v>39082</v>
      </c>
      <c r="B149">
        <v>4.4000000000000004</v>
      </c>
    </row>
    <row r="150" spans="1:2" x14ac:dyDescent="0.25">
      <c r="A150" s="1">
        <v>39051</v>
      </c>
      <c r="B150">
        <v>4.5</v>
      </c>
    </row>
    <row r="151" spans="1:2" x14ac:dyDescent="0.25">
      <c r="A151" s="1">
        <v>39021</v>
      </c>
      <c r="B151">
        <v>4.4000000000000004</v>
      </c>
    </row>
    <row r="152" spans="1:2" x14ac:dyDescent="0.25">
      <c r="A152" s="1">
        <v>38990</v>
      </c>
      <c r="B152">
        <v>4.5</v>
      </c>
    </row>
    <row r="153" spans="1:2" x14ac:dyDescent="0.25">
      <c r="A153" s="1">
        <v>38960</v>
      </c>
      <c r="B153">
        <v>4.7</v>
      </c>
    </row>
    <row r="154" spans="1:2" x14ac:dyDescent="0.25">
      <c r="A154" s="1">
        <v>38929</v>
      </c>
      <c r="B154">
        <v>4.7</v>
      </c>
    </row>
    <row r="155" spans="1:2" x14ac:dyDescent="0.25">
      <c r="A155" s="1">
        <v>38898</v>
      </c>
      <c r="B155">
        <v>4.5999999999999996</v>
      </c>
    </row>
    <row r="156" spans="1:2" x14ac:dyDescent="0.25">
      <c r="A156" s="1">
        <v>38868</v>
      </c>
      <c r="B156">
        <v>4.5999999999999996</v>
      </c>
    </row>
    <row r="157" spans="1:2" x14ac:dyDescent="0.25">
      <c r="A157" s="1">
        <v>38837</v>
      </c>
      <c r="B157">
        <v>4.7</v>
      </c>
    </row>
    <row r="158" spans="1:2" x14ac:dyDescent="0.25">
      <c r="A158" s="1">
        <v>38807</v>
      </c>
      <c r="B158">
        <v>4.7</v>
      </c>
    </row>
    <row r="159" spans="1:2" x14ac:dyDescent="0.25">
      <c r="A159" s="1">
        <v>38776</v>
      </c>
      <c r="B159">
        <v>4.8</v>
      </c>
    </row>
    <row r="160" spans="1:2" x14ac:dyDescent="0.25">
      <c r="A160" s="1">
        <v>38748</v>
      </c>
      <c r="B160">
        <v>4.7</v>
      </c>
    </row>
    <row r="161" spans="1:2" x14ac:dyDescent="0.25">
      <c r="A161" s="1">
        <v>38717</v>
      </c>
      <c r="B161">
        <v>4.9000000000000004</v>
      </c>
    </row>
    <row r="162" spans="1:2" x14ac:dyDescent="0.25">
      <c r="A162" s="1">
        <v>38686</v>
      </c>
      <c r="B162">
        <v>5</v>
      </c>
    </row>
    <row r="163" spans="1:2" x14ac:dyDescent="0.25">
      <c r="A163" s="1">
        <v>38656</v>
      </c>
      <c r="B163">
        <v>5</v>
      </c>
    </row>
    <row r="164" spans="1:2" x14ac:dyDescent="0.25">
      <c r="A164" s="1">
        <v>38625</v>
      </c>
      <c r="B164">
        <v>5</v>
      </c>
    </row>
    <row r="165" spans="1:2" x14ac:dyDescent="0.25">
      <c r="A165" s="1">
        <v>38595</v>
      </c>
      <c r="B165">
        <v>4.9000000000000004</v>
      </c>
    </row>
    <row r="166" spans="1:2" x14ac:dyDescent="0.25">
      <c r="A166" s="1">
        <v>38564</v>
      </c>
      <c r="B166">
        <v>5</v>
      </c>
    </row>
    <row r="167" spans="1:2" x14ac:dyDescent="0.25">
      <c r="A167" s="1">
        <v>38533</v>
      </c>
      <c r="B167">
        <v>5</v>
      </c>
    </row>
    <row r="168" spans="1:2" x14ac:dyDescent="0.25">
      <c r="A168" s="1">
        <v>38503</v>
      </c>
      <c r="B168">
        <v>5.0999999999999996</v>
      </c>
    </row>
    <row r="169" spans="1:2" x14ac:dyDescent="0.25">
      <c r="A169" s="1">
        <v>38472</v>
      </c>
      <c r="B169">
        <v>5.2</v>
      </c>
    </row>
    <row r="170" spans="1:2" x14ac:dyDescent="0.25">
      <c r="A170" s="1">
        <v>38442</v>
      </c>
      <c r="B170">
        <v>5.2</v>
      </c>
    </row>
    <row r="171" spans="1:2" x14ac:dyDescent="0.25">
      <c r="A171" s="1">
        <v>38411</v>
      </c>
      <c r="B171">
        <v>5.4</v>
      </c>
    </row>
    <row r="172" spans="1:2" x14ac:dyDescent="0.25">
      <c r="A172" s="1">
        <v>38383</v>
      </c>
      <c r="B172">
        <v>5.3</v>
      </c>
    </row>
    <row r="173" spans="1:2" x14ac:dyDescent="0.25">
      <c r="A173" s="1">
        <v>38352</v>
      </c>
      <c r="B173">
        <v>5.4</v>
      </c>
    </row>
    <row r="174" spans="1:2" x14ac:dyDescent="0.25">
      <c r="A174" s="1">
        <v>38321</v>
      </c>
      <c r="B174">
        <v>5.4</v>
      </c>
    </row>
    <row r="175" spans="1:2" x14ac:dyDescent="0.25">
      <c r="A175" s="1">
        <v>38291</v>
      </c>
      <c r="B175">
        <v>5.5</v>
      </c>
    </row>
    <row r="176" spans="1:2" x14ac:dyDescent="0.25">
      <c r="A176" s="1">
        <v>38260</v>
      </c>
      <c r="B176">
        <v>5.4</v>
      </c>
    </row>
    <row r="177" spans="1:2" x14ac:dyDescent="0.25">
      <c r="A177" s="1">
        <v>38230</v>
      </c>
      <c r="B177">
        <v>5.4</v>
      </c>
    </row>
    <row r="178" spans="1:2" x14ac:dyDescent="0.25">
      <c r="A178" s="1">
        <v>38199</v>
      </c>
      <c r="B178">
        <v>5.5</v>
      </c>
    </row>
    <row r="179" spans="1:2" x14ac:dyDescent="0.25">
      <c r="A179" s="1">
        <v>38168</v>
      </c>
      <c r="B179">
        <v>5.6</v>
      </c>
    </row>
    <row r="180" spans="1:2" x14ac:dyDescent="0.25">
      <c r="A180" s="1">
        <v>38138</v>
      </c>
      <c r="B180">
        <v>5.6</v>
      </c>
    </row>
    <row r="181" spans="1:2" x14ac:dyDescent="0.25">
      <c r="A181" s="1">
        <v>38107</v>
      </c>
      <c r="B181">
        <v>5.6</v>
      </c>
    </row>
    <row r="182" spans="1:2" x14ac:dyDescent="0.25">
      <c r="A182" s="1">
        <v>38077</v>
      </c>
      <c r="B182">
        <v>5.8</v>
      </c>
    </row>
    <row r="183" spans="1:2" x14ac:dyDescent="0.25">
      <c r="A183" s="1">
        <v>38046</v>
      </c>
      <c r="B183">
        <v>5.6</v>
      </c>
    </row>
    <row r="184" spans="1:2" x14ac:dyDescent="0.25">
      <c r="A184" s="1">
        <v>38017</v>
      </c>
      <c r="B184">
        <v>5.7</v>
      </c>
    </row>
    <row r="185" spans="1:2" x14ac:dyDescent="0.25">
      <c r="A185" s="1">
        <v>37986</v>
      </c>
      <c r="B185">
        <v>5.7</v>
      </c>
    </row>
    <row r="186" spans="1:2" x14ac:dyDescent="0.25">
      <c r="A186" s="1">
        <v>37955</v>
      </c>
      <c r="B186">
        <v>5.8</v>
      </c>
    </row>
    <row r="187" spans="1:2" x14ac:dyDescent="0.25">
      <c r="A187" s="1">
        <v>37925</v>
      </c>
      <c r="B187">
        <v>6</v>
      </c>
    </row>
    <row r="188" spans="1:2" x14ac:dyDescent="0.25">
      <c r="A188" s="1">
        <v>37894</v>
      </c>
      <c r="B188">
        <v>6.1</v>
      </c>
    </row>
    <row r="189" spans="1:2" x14ac:dyDescent="0.25">
      <c r="A189" s="1">
        <v>37864</v>
      </c>
      <c r="B189">
        <v>6.1</v>
      </c>
    </row>
    <row r="190" spans="1:2" x14ac:dyDescent="0.25">
      <c r="A190" s="1">
        <v>37833</v>
      </c>
      <c r="B190">
        <v>6.2</v>
      </c>
    </row>
    <row r="191" spans="1:2" x14ac:dyDescent="0.25">
      <c r="A191" s="1">
        <v>37802</v>
      </c>
      <c r="B191">
        <v>6.3</v>
      </c>
    </row>
    <row r="192" spans="1:2" x14ac:dyDescent="0.25">
      <c r="A192" s="1">
        <v>37772</v>
      </c>
      <c r="B192">
        <v>6.1</v>
      </c>
    </row>
    <row r="193" spans="1:2" x14ac:dyDescent="0.25">
      <c r="A193" s="1">
        <v>37741</v>
      </c>
      <c r="B193">
        <v>6</v>
      </c>
    </row>
    <row r="194" spans="1:2" x14ac:dyDescent="0.25">
      <c r="A194" s="1">
        <v>37711</v>
      </c>
      <c r="B194">
        <v>5.9</v>
      </c>
    </row>
    <row r="195" spans="1:2" x14ac:dyDescent="0.25">
      <c r="A195" s="1">
        <v>37680</v>
      </c>
      <c r="B195">
        <v>5.9</v>
      </c>
    </row>
    <row r="196" spans="1:2" x14ac:dyDescent="0.25">
      <c r="A196" s="1">
        <v>37652</v>
      </c>
      <c r="B196">
        <v>5.8</v>
      </c>
    </row>
    <row r="197" spans="1:2" x14ac:dyDescent="0.25">
      <c r="A197" s="1">
        <v>37621</v>
      </c>
      <c r="B197">
        <v>6</v>
      </c>
    </row>
    <row r="198" spans="1:2" x14ac:dyDescent="0.25">
      <c r="A198" s="1">
        <v>37590</v>
      </c>
      <c r="B198">
        <v>5.9</v>
      </c>
    </row>
    <row r="199" spans="1:2" x14ac:dyDescent="0.25">
      <c r="A199" s="1">
        <v>37560</v>
      </c>
      <c r="B199">
        <v>5.7</v>
      </c>
    </row>
    <row r="200" spans="1:2" x14ac:dyDescent="0.25">
      <c r="A200" s="1">
        <v>37529</v>
      </c>
      <c r="B200">
        <v>5.7</v>
      </c>
    </row>
    <row r="201" spans="1:2" x14ac:dyDescent="0.25">
      <c r="A201" s="1">
        <v>37499</v>
      </c>
      <c r="B201">
        <v>5.7</v>
      </c>
    </row>
    <row r="202" spans="1:2" x14ac:dyDescent="0.25">
      <c r="A202" s="1">
        <v>37468</v>
      </c>
      <c r="B202">
        <v>5.8</v>
      </c>
    </row>
    <row r="203" spans="1:2" x14ac:dyDescent="0.25">
      <c r="A203" s="1">
        <v>37437</v>
      </c>
      <c r="B203">
        <v>5.8</v>
      </c>
    </row>
    <row r="204" spans="1:2" x14ac:dyDescent="0.25">
      <c r="A204" s="1">
        <v>37407</v>
      </c>
      <c r="B204">
        <v>5.8</v>
      </c>
    </row>
    <row r="205" spans="1:2" x14ac:dyDescent="0.25">
      <c r="A205" s="1">
        <v>37376</v>
      </c>
      <c r="B205">
        <v>5.9</v>
      </c>
    </row>
    <row r="206" spans="1:2" x14ac:dyDescent="0.25">
      <c r="A206" s="1">
        <v>37346</v>
      </c>
      <c r="B206">
        <v>5.7</v>
      </c>
    </row>
    <row r="207" spans="1:2" x14ac:dyDescent="0.25">
      <c r="A207" s="1">
        <v>37315</v>
      </c>
      <c r="B207">
        <v>5.7</v>
      </c>
    </row>
    <row r="208" spans="1:2" x14ac:dyDescent="0.25">
      <c r="A208" s="1">
        <v>37287</v>
      </c>
      <c r="B208">
        <v>5.7</v>
      </c>
    </row>
    <row r="209" spans="1:2" x14ac:dyDescent="0.25">
      <c r="A209" s="1">
        <v>37256</v>
      </c>
      <c r="B209">
        <v>5.7</v>
      </c>
    </row>
    <row r="210" spans="1:2" x14ac:dyDescent="0.25">
      <c r="A210" s="1">
        <v>37225</v>
      </c>
      <c r="B210">
        <v>5.5</v>
      </c>
    </row>
    <row r="211" spans="1:2" x14ac:dyDescent="0.25">
      <c r="A211" s="1">
        <v>37195</v>
      </c>
      <c r="B211">
        <v>5.3</v>
      </c>
    </row>
    <row r="212" spans="1:2" x14ac:dyDescent="0.25">
      <c r="A212" s="1">
        <v>37164</v>
      </c>
      <c r="B212">
        <v>5</v>
      </c>
    </row>
    <row r="213" spans="1:2" x14ac:dyDescent="0.25">
      <c r="A213" s="1">
        <v>37134</v>
      </c>
      <c r="B213">
        <v>4.9000000000000004</v>
      </c>
    </row>
    <row r="214" spans="1:2" x14ac:dyDescent="0.25">
      <c r="A214" s="1">
        <v>37103</v>
      </c>
      <c r="B214">
        <v>4.5999999999999996</v>
      </c>
    </row>
    <row r="215" spans="1:2" x14ac:dyDescent="0.25">
      <c r="A215" s="1">
        <v>37072</v>
      </c>
      <c r="B215">
        <v>4.5</v>
      </c>
    </row>
    <row r="216" spans="1:2" x14ac:dyDescent="0.25">
      <c r="A216" s="1">
        <v>37042</v>
      </c>
      <c r="B216">
        <v>4.3</v>
      </c>
    </row>
    <row r="217" spans="1:2" x14ac:dyDescent="0.25">
      <c r="A217" s="1">
        <v>37011</v>
      </c>
      <c r="B217">
        <v>4.4000000000000004</v>
      </c>
    </row>
    <row r="218" spans="1:2" x14ac:dyDescent="0.25">
      <c r="A218" s="1">
        <v>36981</v>
      </c>
      <c r="B218">
        <v>4.3</v>
      </c>
    </row>
    <row r="219" spans="1:2" x14ac:dyDescent="0.25">
      <c r="A219" s="1">
        <v>36950</v>
      </c>
      <c r="B219">
        <v>4.2</v>
      </c>
    </row>
    <row r="220" spans="1:2" x14ac:dyDescent="0.25">
      <c r="A220" s="1">
        <v>36922</v>
      </c>
      <c r="B220">
        <v>4.2</v>
      </c>
    </row>
    <row r="221" spans="1:2" x14ac:dyDescent="0.25">
      <c r="A221" s="1">
        <v>36891</v>
      </c>
      <c r="B221">
        <v>3.9</v>
      </c>
    </row>
    <row r="222" spans="1:2" x14ac:dyDescent="0.25">
      <c r="A222" s="1">
        <v>36860</v>
      </c>
      <c r="B222">
        <v>3.9</v>
      </c>
    </row>
    <row r="223" spans="1:2" x14ac:dyDescent="0.25">
      <c r="A223" s="1">
        <v>36830</v>
      </c>
      <c r="B223">
        <v>3.9</v>
      </c>
    </row>
    <row r="224" spans="1:2" x14ac:dyDescent="0.25">
      <c r="A224" s="1">
        <v>36799</v>
      </c>
      <c r="B224">
        <v>3.9</v>
      </c>
    </row>
    <row r="225" spans="1:2" x14ac:dyDescent="0.25">
      <c r="A225" s="1">
        <v>36769</v>
      </c>
      <c r="B225">
        <v>4.0999999999999996</v>
      </c>
    </row>
    <row r="226" spans="1:2" x14ac:dyDescent="0.25">
      <c r="A226" s="1">
        <v>36738</v>
      </c>
      <c r="B226">
        <v>4</v>
      </c>
    </row>
    <row r="227" spans="1:2" x14ac:dyDescent="0.25">
      <c r="A227" s="1">
        <v>36707</v>
      </c>
      <c r="B227">
        <v>4</v>
      </c>
    </row>
    <row r="228" spans="1:2" x14ac:dyDescent="0.25">
      <c r="A228" s="1">
        <v>36677</v>
      </c>
      <c r="B228">
        <v>4</v>
      </c>
    </row>
    <row r="229" spans="1:2" x14ac:dyDescent="0.25">
      <c r="A229" s="1">
        <v>36646</v>
      </c>
      <c r="B229">
        <v>3.8</v>
      </c>
    </row>
    <row r="230" spans="1:2" x14ac:dyDescent="0.25">
      <c r="A230" s="1">
        <v>36616</v>
      </c>
      <c r="B230">
        <v>4</v>
      </c>
    </row>
    <row r="231" spans="1:2" x14ac:dyDescent="0.25">
      <c r="A231" s="1">
        <v>36585</v>
      </c>
      <c r="B231">
        <v>4.0999999999999996</v>
      </c>
    </row>
    <row r="232" spans="1:2" x14ac:dyDescent="0.25">
      <c r="A232" s="1">
        <v>36556</v>
      </c>
      <c r="B232">
        <v>4</v>
      </c>
    </row>
    <row r="233" spans="1:2" x14ac:dyDescent="0.25">
      <c r="A233" s="1">
        <v>36525</v>
      </c>
      <c r="B233">
        <v>4</v>
      </c>
    </row>
    <row r="234" spans="1:2" x14ac:dyDescent="0.25">
      <c r="A234" s="1">
        <v>36494</v>
      </c>
      <c r="B234">
        <v>4.0999999999999996</v>
      </c>
    </row>
    <row r="235" spans="1:2" x14ac:dyDescent="0.25">
      <c r="A235" s="1">
        <v>36464</v>
      </c>
      <c r="B235">
        <v>4.0999999999999996</v>
      </c>
    </row>
    <row r="236" spans="1:2" x14ac:dyDescent="0.25">
      <c r="A236" s="1">
        <v>36433</v>
      </c>
      <c r="B236">
        <v>4.2</v>
      </c>
    </row>
    <row r="237" spans="1:2" x14ac:dyDescent="0.25">
      <c r="A237" s="1">
        <v>36403</v>
      </c>
      <c r="B237">
        <v>4.2</v>
      </c>
    </row>
    <row r="238" spans="1:2" x14ac:dyDescent="0.25">
      <c r="A238" s="1">
        <v>36372</v>
      </c>
      <c r="B238">
        <v>4.3</v>
      </c>
    </row>
    <row r="239" spans="1:2" x14ac:dyDescent="0.25">
      <c r="A239" s="1">
        <v>36341</v>
      </c>
      <c r="B239">
        <v>4.3</v>
      </c>
    </row>
    <row r="240" spans="1:2" x14ac:dyDescent="0.25">
      <c r="A240" s="1">
        <v>36311</v>
      </c>
      <c r="B240">
        <v>4.2</v>
      </c>
    </row>
    <row r="241" spans="1:2" x14ac:dyDescent="0.25">
      <c r="A241" s="1">
        <v>36280</v>
      </c>
      <c r="B241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s="1">
        <v>43564</v>
      </c>
      <c r="B2">
        <v>410.99</v>
      </c>
    </row>
    <row r="3" spans="1:2" x14ac:dyDescent="0.25">
      <c r="A3" s="1">
        <v>43553</v>
      </c>
      <c r="B3">
        <v>405.16</v>
      </c>
    </row>
    <row r="4" spans="1:2" x14ac:dyDescent="0.25">
      <c r="A4" s="1">
        <v>43524</v>
      </c>
      <c r="B4">
        <v>402.94</v>
      </c>
    </row>
    <row r="5" spans="1:2" x14ac:dyDescent="0.25">
      <c r="A5" s="1">
        <v>43496</v>
      </c>
      <c r="B5">
        <v>402.23</v>
      </c>
    </row>
    <row r="6" spans="1:2" x14ac:dyDescent="0.25">
      <c r="A6" s="1">
        <v>43465</v>
      </c>
      <c r="B6">
        <v>390.76</v>
      </c>
    </row>
    <row r="7" spans="1:2" x14ac:dyDescent="0.25">
      <c r="A7" s="1">
        <v>43434</v>
      </c>
      <c r="B7">
        <v>404.88</v>
      </c>
    </row>
    <row r="8" spans="1:2" x14ac:dyDescent="0.25">
      <c r="A8" s="1">
        <v>43404</v>
      </c>
      <c r="B8">
        <v>409.14</v>
      </c>
    </row>
    <row r="9" spans="1:2" x14ac:dyDescent="0.25">
      <c r="A9" s="1">
        <v>43371</v>
      </c>
      <c r="B9">
        <v>404.5</v>
      </c>
    </row>
    <row r="10" spans="1:2" x14ac:dyDescent="0.25">
      <c r="A10" s="1">
        <v>43343</v>
      </c>
      <c r="B10">
        <v>403.83</v>
      </c>
    </row>
    <row r="11" spans="1:2" x14ac:dyDescent="0.25">
      <c r="A11" s="1">
        <v>43312</v>
      </c>
      <c r="B11">
        <v>411.48</v>
      </c>
    </row>
    <row r="12" spans="1:2" x14ac:dyDescent="0.25">
      <c r="A12" s="1">
        <v>43280</v>
      </c>
      <c r="B12">
        <v>422.71</v>
      </c>
    </row>
    <row r="13" spans="1:2" x14ac:dyDescent="0.25">
      <c r="A13" s="1">
        <v>43251</v>
      </c>
      <c r="B13">
        <v>438.64</v>
      </c>
    </row>
    <row r="14" spans="1:2" x14ac:dyDescent="0.25">
      <c r="A14" s="1">
        <v>43220</v>
      </c>
      <c r="B14">
        <v>433.3</v>
      </c>
    </row>
    <row r="15" spans="1:2" x14ac:dyDescent="0.25">
      <c r="A15" s="1">
        <v>43189</v>
      </c>
      <c r="B15">
        <v>424.23</v>
      </c>
    </row>
    <row r="16" spans="1:2" x14ac:dyDescent="0.25">
      <c r="A16" s="1">
        <v>43159</v>
      </c>
      <c r="B16">
        <v>428.39</v>
      </c>
    </row>
    <row r="17" spans="1:2" x14ac:dyDescent="0.25">
      <c r="A17" s="1">
        <v>43131</v>
      </c>
      <c r="B17">
        <v>429.11</v>
      </c>
    </row>
    <row r="18" spans="1:2" x14ac:dyDescent="0.25">
      <c r="A18" s="1">
        <v>43098</v>
      </c>
      <c r="B18">
        <v>420.57</v>
      </c>
    </row>
    <row r="19" spans="1:2" x14ac:dyDescent="0.25">
      <c r="A19" s="1">
        <v>43069</v>
      </c>
      <c r="B19">
        <v>419.26</v>
      </c>
    </row>
    <row r="20" spans="1:2" x14ac:dyDescent="0.25">
      <c r="A20" s="1">
        <v>43039</v>
      </c>
      <c r="B20">
        <v>415.31</v>
      </c>
    </row>
    <row r="21" spans="1:2" x14ac:dyDescent="0.25">
      <c r="A21" s="1">
        <v>43007</v>
      </c>
      <c r="B21">
        <v>406.17</v>
      </c>
    </row>
    <row r="22" spans="1:2" x14ac:dyDescent="0.25">
      <c r="A22" s="1">
        <v>42978</v>
      </c>
      <c r="B22">
        <v>405.42</v>
      </c>
    </row>
    <row r="23" spans="1:2" x14ac:dyDescent="0.25">
      <c r="A23" s="1">
        <v>42947</v>
      </c>
      <c r="B23">
        <v>410.13</v>
      </c>
    </row>
    <row r="24" spans="1:2" x14ac:dyDescent="0.25">
      <c r="A24" s="1">
        <v>42916</v>
      </c>
      <c r="B24">
        <v>402.05</v>
      </c>
    </row>
    <row r="25" spans="1:2" x14ac:dyDescent="0.25">
      <c r="A25" s="1">
        <v>42886</v>
      </c>
      <c r="B25">
        <v>406.55</v>
      </c>
    </row>
    <row r="26" spans="1:2" x14ac:dyDescent="0.25">
      <c r="A26" s="1">
        <v>42853</v>
      </c>
      <c r="B26">
        <v>411.9</v>
      </c>
    </row>
    <row r="27" spans="1:2" x14ac:dyDescent="0.25">
      <c r="A27" s="1">
        <v>42825</v>
      </c>
      <c r="B27">
        <v>418.13</v>
      </c>
    </row>
    <row r="28" spans="1:2" x14ac:dyDescent="0.25">
      <c r="A28" s="1">
        <v>42794</v>
      </c>
      <c r="B28">
        <v>426.42</v>
      </c>
    </row>
    <row r="29" spans="1:2" x14ac:dyDescent="0.25">
      <c r="A29" s="1">
        <v>42766</v>
      </c>
      <c r="B29">
        <v>429.26</v>
      </c>
    </row>
    <row r="30" spans="1:2" x14ac:dyDescent="0.25">
      <c r="A30" s="1">
        <v>42734</v>
      </c>
      <c r="B30">
        <v>420.64</v>
      </c>
    </row>
    <row r="31" spans="1:2" x14ac:dyDescent="0.25">
      <c r="A31" s="1">
        <v>42704</v>
      </c>
      <c r="B31">
        <v>419.78</v>
      </c>
    </row>
    <row r="32" spans="1:2" x14ac:dyDescent="0.25">
      <c r="A32" s="1">
        <v>42674</v>
      </c>
      <c r="B32">
        <v>422.45</v>
      </c>
    </row>
    <row r="33" spans="1:2" x14ac:dyDescent="0.25">
      <c r="A33" s="1">
        <v>42643</v>
      </c>
      <c r="B33">
        <v>418.45</v>
      </c>
    </row>
    <row r="34" spans="1:2" x14ac:dyDescent="0.25">
      <c r="A34" s="1">
        <v>42613</v>
      </c>
      <c r="B34">
        <v>412.35</v>
      </c>
    </row>
    <row r="35" spans="1:2" x14ac:dyDescent="0.25">
      <c r="A35" s="1">
        <v>42580</v>
      </c>
      <c r="B35">
        <v>420.47</v>
      </c>
    </row>
    <row r="36" spans="1:2" x14ac:dyDescent="0.25">
      <c r="A36" s="1">
        <v>42551</v>
      </c>
      <c r="B36">
        <v>432.94</v>
      </c>
    </row>
    <row r="37" spans="1:2" x14ac:dyDescent="0.25">
      <c r="A37" s="1">
        <v>42521</v>
      </c>
      <c r="B37">
        <v>411.41</v>
      </c>
    </row>
    <row r="38" spans="1:2" x14ac:dyDescent="0.25">
      <c r="A38" s="1">
        <v>42489</v>
      </c>
      <c r="B38">
        <v>409.11</v>
      </c>
    </row>
    <row r="39" spans="1:2" x14ac:dyDescent="0.25">
      <c r="A39" s="1">
        <v>42460</v>
      </c>
      <c r="B39">
        <v>387.83</v>
      </c>
    </row>
    <row r="40" spans="1:2" x14ac:dyDescent="0.25">
      <c r="A40" s="1">
        <v>42429</v>
      </c>
      <c r="B40">
        <v>368.8</v>
      </c>
    </row>
    <row r="41" spans="1:2" x14ac:dyDescent="0.25">
      <c r="A41" s="1">
        <v>42398</v>
      </c>
      <c r="B41">
        <v>370.35</v>
      </c>
    </row>
    <row r="42" spans="1:2" x14ac:dyDescent="0.25">
      <c r="A42" s="1">
        <v>42369</v>
      </c>
      <c r="B42">
        <v>379.31</v>
      </c>
    </row>
    <row r="43" spans="1:2" x14ac:dyDescent="0.25">
      <c r="A43" s="1">
        <v>42338</v>
      </c>
      <c r="B43">
        <v>380</v>
      </c>
    </row>
    <row r="44" spans="1:2" x14ac:dyDescent="0.25">
      <c r="A44" s="1">
        <v>42307</v>
      </c>
      <c r="B44">
        <v>401.07</v>
      </c>
    </row>
    <row r="45" spans="1:2" x14ac:dyDescent="0.25">
      <c r="A45" s="1">
        <v>42277</v>
      </c>
      <c r="B45">
        <v>388.99</v>
      </c>
    </row>
    <row r="46" spans="1:2" x14ac:dyDescent="0.25">
      <c r="A46" s="1">
        <v>42247</v>
      </c>
      <c r="B46">
        <v>399.78</v>
      </c>
    </row>
    <row r="47" spans="1:2" x14ac:dyDescent="0.25">
      <c r="A47" s="1">
        <v>42216</v>
      </c>
      <c r="B47">
        <v>400.85</v>
      </c>
    </row>
    <row r="48" spans="1:2" x14ac:dyDescent="0.25">
      <c r="A48" s="1">
        <v>42185</v>
      </c>
      <c r="B48">
        <v>433.44</v>
      </c>
    </row>
    <row r="49" spans="1:2" x14ac:dyDescent="0.25">
      <c r="A49" s="1">
        <v>42153</v>
      </c>
      <c r="B49">
        <v>421.1</v>
      </c>
    </row>
    <row r="50" spans="1:2" x14ac:dyDescent="0.25">
      <c r="A50" s="1">
        <v>42124</v>
      </c>
      <c r="B50">
        <v>428.81</v>
      </c>
    </row>
    <row r="51" spans="1:2" x14ac:dyDescent="0.25">
      <c r="A51" s="1">
        <v>42094</v>
      </c>
      <c r="B51">
        <v>417.18</v>
      </c>
    </row>
    <row r="52" spans="1:2" x14ac:dyDescent="0.25">
      <c r="A52" s="1">
        <v>42062</v>
      </c>
      <c r="B52">
        <v>434.06</v>
      </c>
    </row>
    <row r="53" spans="1:2" x14ac:dyDescent="0.25">
      <c r="A53" s="1">
        <v>42034</v>
      </c>
      <c r="B53">
        <v>429.91</v>
      </c>
    </row>
    <row r="54" spans="1:2" x14ac:dyDescent="0.25">
      <c r="A54" s="1">
        <v>42004</v>
      </c>
      <c r="B54">
        <v>447.41</v>
      </c>
    </row>
    <row r="55" spans="1:2" x14ac:dyDescent="0.25">
      <c r="A55" s="1">
        <v>41971</v>
      </c>
      <c r="B55">
        <v>472.97</v>
      </c>
    </row>
    <row r="56" spans="1:2" x14ac:dyDescent="0.25">
      <c r="A56" s="1">
        <v>41943</v>
      </c>
      <c r="B56">
        <v>482.99</v>
      </c>
    </row>
    <row r="57" spans="1:2" x14ac:dyDescent="0.25">
      <c r="A57" s="1">
        <v>41912</v>
      </c>
      <c r="B57">
        <v>489.22</v>
      </c>
    </row>
    <row r="58" spans="1:2" x14ac:dyDescent="0.25">
      <c r="A58" s="1">
        <v>41880</v>
      </c>
      <c r="B58">
        <v>516.85</v>
      </c>
    </row>
    <row r="59" spans="1:2" x14ac:dyDescent="0.25">
      <c r="A59" s="1">
        <v>41851</v>
      </c>
      <c r="B59">
        <v>520.15</v>
      </c>
    </row>
    <row r="60" spans="1:2" x14ac:dyDescent="0.25">
      <c r="A60" s="1">
        <v>41820</v>
      </c>
      <c r="B60">
        <v>544.74</v>
      </c>
    </row>
    <row r="61" spans="1:2" x14ac:dyDescent="0.25">
      <c r="A61" s="1">
        <v>41789</v>
      </c>
      <c r="B61">
        <v>547.99</v>
      </c>
    </row>
    <row r="62" spans="1:2" x14ac:dyDescent="0.25">
      <c r="A62" s="1">
        <v>41759</v>
      </c>
      <c r="B62">
        <v>566.49</v>
      </c>
    </row>
    <row r="63" spans="1:2" x14ac:dyDescent="0.25">
      <c r="A63" s="1">
        <v>41729</v>
      </c>
      <c r="B63">
        <v>560.41999999999996</v>
      </c>
    </row>
    <row r="64" spans="1:2" x14ac:dyDescent="0.25">
      <c r="A64" s="1">
        <v>41698</v>
      </c>
      <c r="B64">
        <v>550.08000000000004</v>
      </c>
    </row>
    <row r="65" spans="1:2" x14ac:dyDescent="0.25">
      <c r="A65" s="1">
        <v>41670</v>
      </c>
      <c r="B65">
        <v>515.01</v>
      </c>
    </row>
    <row r="66" spans="1:2" x14ac:dyDescent="0.25">
      <c r="A66" s="1">
        <v>41639</v>
      </c>
      <c r="B66">
        <v>508.06</v>
      </c>
    </row>
    <row r="67" spans="1:2" x14ac:dyDescent="0.25">
      <c r="A67" s="1">
        <v>41607</v>
      </c>
      <c r="B67">
        <v>509.2</v>
      </c>
    </row>
    <row r="68" spans="1:2" x14ac:dyDescent="0.25">
      <c r="A68" s="1">
        <v>41578</v>
      </c>
      <c r="B68">
        <v>508.11</v>
      </c>
    </row>
    <row r="69" spans="1:2" x14ac:dyDescent="0.25">
      <c r="A69" s="1">
        <v>41547</v>
      </c>
      <c r="B69">
        <v>517.58000000000004</v>
      </c>
    </row>
    <row r="70" spans="1:2" x14ac:dyDescent="0.25">
      <c r="A70" s="1">
        <v>41516</v>
      </c>
      <c r="B70">
        <v>523.61</v>
      </c>
    </row>
    <row r="71" spans="1:2" x14ac:dyDescent="0.25">
      <c r="A71" s="1">
        <v>41486</v>
      </c>
      <c r="B71">
        <v>508.24</v>
      </c>
    </row>
    <row r="72" spans="1:2" x14ac:dyDescent="0.25">
      <c r="A72" s="1">
        <v>41453</v>
      </c>
      <c r="B72">
        <v>500.38</v>
      </c>
    </row>
    <row r="73" spans="1:2" x14ac:dyDescent="0.25">
      <c r="A73" s="1">
        <v>41425</v>
      </c>
      <c r="B73">
        <v>528.05999999999995</v>
      </c>
    </row>
    <row r="74" spans="1:2" x14ac:dyDescent="0.25">
      <c r="A74" s="1">
        <v>41394</v>
      </c>
      <c r="B74">
        <v>541.82000000000005</v>
      </c>
    </row>
    <row r="75" spans="1:2" x14ac:dyDescent="0.25">
      <c r="A75" s="1">
        <v>41362</v>
      </c>
      <c r="B75">
        <v>551.89</v>
      </c>
    </row>
    <row r="76" spans="1:2" x14ac:dyDescent="0.25">
      <c r="A76" s="1">
        <v>41333</v>
      </c>
      <c r="B76">
        <v>550.07000000000005</v>
      </c>
    </row>
    <row r="77" spans="1:2" x14ac:dyDescent="0.25">
      <c r="A77" s="1">
        <v>41305</v>
      </c>
      <c r="B77">
        <v>569.1</v>
      </c>
    </row>
    <row r="78" spans="1:2" x14ac:dyDescent="0.25">
      <c r="A78" s="1">
        <v>41274</v>
      </c>
      <c r="B78">
        <v>554.62</v>
      </c>
    </row>
    <row r="79" spans="1:2" x14ac:dyDescent="0.25">
      <c r="A79" s="1">
        <v>41243</v>
      </c>
      <c r="B79">
        <v>571.23</v>
      </c>
    </row>
    <row r="80" spans="1:2" x14ac:dyDescent="0.25">
      <c r="A80" s="1">
        <v>41213</v>
      </c>
      <c r="B80">
        <v>563.88</v>
      </c>
    </row>
    <row r="81" spans="1:2" x14ac:dyDescent="0.25">
      <c r="A81" s="1">
        <v>41180</v>
      </c>
      <c r="B81">
        <v>580.24</v>
      </c>
    </row>
    <row r="82" spans="1:2" x14ac:dyDescent="0.25">
      <c r="A82" s="1">
        <v>41152</v>
      </c>
      <c r="B82">
        <v>576.91</v>
      </c>
    </row>
    <row r="83" spans="1:2" x14ac:dyDescent="0.25">
      <c r="A83" s="1">
        <v>41121</v>
      </c>
      <c r="B83">
        <v>560.88</v>
      </c>
    </row>
    <row r="84" spans="1:2" x14ac:dyDescent="0.25">
      <c r="A84" s="1">
        <v>41089</v>
      </c>
      <c r="B84">
        <v>539.66</v>
      </c>
    </row>
    <row r="85" spans="1:2" x14ac:dyDescent="0.25">
      <c r="A85" s="1">
        <v>41060</v>
      </c>
      <c r="B85">
        <v>508.76</v>
      </c>
    </row>
    <row r="86" spans="1:2" x14ac:dyDescent="0.25">
      <c r="A86" s="1">
        <v>41029</v>
      </c>
      <c r="B86">
        <v>558.15</v>
      </c>
    </row>
    <row r="87" spans="1:2" x14ac:dyDescent="0.25">
      <c r="A87" s="1">
        <v>40998</v>
      </c>
      <c r="B87">
        <v>572.94000000000005</v>
      </c>
    </row>
    <row r="88" spans="1:2" x14ac:dyDescent="0.25">
      <c r="A88" s="1">
        <v>40968</v>
      </c>
      <c r="B88">
        <v>600.32000000000005</v>
      </c>
    </row>
    <row r="89" spans="1:2" x14ac:dyDescent="0.25">
      <c r="A89" s="1">
        <v>40939</v>
      </c>
      <c r="B89">
        <v>589</v>
      </c>
    </row>
    <row r="90" spans="1:2" x14ac:dyDescent="0.25">
      <c r="A90" s="1">
        <v>40907</v>
      </c>
      <c r="B90">
        <v>563</v>
      </c>
    </row>
    <row r="91" spans="1:2" x14ac:dyDescent="0.25">
      <c r="A91" s="1">
        <v>40877</v>
      </c>
      <c r="B91">
        <v>584.22</v>
      </c>
    </row>
    <row r="92" spans="1:2" x14ac:dyDescent="0.25">
      <c r="A92" s="1">
        <v>40847</v>
      </c>
      <c r="B92">
        <v>604.28</v>
      </c>
    </row>
    <row r="93" spans="1:2" x14ac:dyDescent="0.25">
      <c r="A93" s="1">
        <v>40816</v>
      </c>
      <c r="B93">
        <v>571.38</v>
      </c>
    </row>
    <row r="94" spans="1:2" x14ac:dyDescent="0.25">
      <c r="A94" s="1">
        <v>40786</v>
      </c>
      <c r="B94">
        <v>661.93</v>
      </c>
    </row>
    <row r="95" spans="1:2" x14ac:dyDescent="0.25">
      <c r="A95" s="1">
        <v>40753</v>
      </c>
      <c r="B95">
        <v>645.77</v>
      </c>
    </row>
    <row r="96" spans="1:2" x14ac:dyDescent="0.25">
      <c r="A96" s="1">
        <v>40724</v>
      </c>
      <c r="B96">
        <v>632.23</v>
      </c>
    </row>
    <row r="97" spans="1:2" x14ac:dyDescent="0.25">
      <c r="A97" s="1">
        <v>40694</v>
      </c>
      <c r="B97">
        <v>656.42</v>
      </c>
    </row>
    <row r="98" spans="1:2" x14ac:dyDescent="0.25">
      <c r="A98" s="1">
        <v>40662</v>
      </c>
      <c r="B98">
        <v>687.66</v>
      </c>
    </row>
    <row r="99" spans="1:2" x14ac:dyDescent="0.25">
      <c r="A99" s="1">
        <v>40633</v>
      </c>
      <c r="B99">
        <v>672.81</v>
      </c>
    </row>
    <row r="100" spans="1:2" x14ac:dyDescent="0.25">
      <c r="A100" s="1">
        <v>40602</v>
      </c>
      <c r="B100">
        <v>676.96</v>
      </c>
    </row>
    <row r="101" spans="1:2" x14ac:dyDescent="0.25">
      <c r="A101" s="1">
        <v>40574</v>
      </c>
      <c r="B101">
        <v>650.79999999999995</v>
      </c>
    </row>
    <row r="102" spans="1:2" x14ac:dyDescent="0.25">
      <c r="A102" s="1">
        <v>40543</v>
      </c>
      <c r="B102">
        <v>629.53</v>
      </c>
    </row>
    <row r="103" spans="1:2" x14ac:dyDescent="0.25">
      <c r="A103" s="1">
        <v>40512</v>
      </c>
      <c r="B103">
        <v>565.96</v>
      </c>
    </row>
    <row r="104" spans="1:2" x14ac:dyDescent="0.25">
      <c r="A104" s="1">
        <v>40480</v>
      </c>
      <c r="B104">
        <v>566.28</v>
      </c>
    </row>
    <row r="105" spans="1:2" x14ac:dyDescent="0.25">
      <c r="A105" s="1">
        <v>40451</v>
      </c>
      <c r="B105">
        <v>536.12</v>
      </c>
    </row>
    <row r="106" spans="1:2" x14ac:dyDescent="0.25">
      <c r="A106" s="1">
        <v>40421</v>
      </c>
      <c r="B106">
        <v>496.73</v>
      </c>
    </row>
    <row r="107" spans="1:2" x14ac:dyDescent="0.25">
      <c r="A107" s="1">
        <v>40389</v>
      </c>
      <c r="B107">
        <v>499.05</v>
      </c>
    </row>
    <row r="108" spans="1:2" x14ac:dyDescent="0.25">
      <c r="A108" s="1">
        <v>40359</v>
      </c>
      <c r="B108">
        <v>471.37</v>
      </c>
    </row>
    <row r="109" spans="1:2" x14ac:dyDescent="0.25">
      <c r="A109" s="1">
        <v>40329</v>
      </c>
      <c r="B109">
        <v>458.7</v>
      </c>
    </row>
    <row r="110" spans="1:2" x14ac:dyDescent="0.25">
      <c r="A110" s="1">
        <v>40298</v>
      </c>
      <c r="B110">
        <v>481.11</v>
      </c>
    </row>
    <row r="111" spans="1:2" x14ac:dyDescent="0.25">
      <c r="A111" s="1">
        <v>40268</v>
      </c>
      <c r="B111">
        <v>467.25</v>
      </c>
    </row>
    <row r="112" spans="1:2" x14ac:dyDescent="0.25">
      <c r="A112" s="1">
        <v>40235</v>
      </c>
      <c r="B112">
        <v>478.32</v>
      </c>
    </row>
    <row r="113" spans="1:2" x14ac:dyDescent="0.25">
      <c r="A113" s="1">
        <v>40207</v>
      </c>
      <c r="B113">
        <v>465.29</v>
      </c>
    </row>
    <row r="114" spans="1:2" x14ac:dyDescent="0.25">
      <c r="A114" s="1">
        <v>40178</v>
      </c>
      <c r="B114">
        <v>484.42</v>
      </c>
    </row>
    <row r="115" spans="1:2" x14ac:dyDescent="0.25">
      <c r="A115" s="1">
        <v>40147</v>
      </c>
      <c r="B115">
        <v>479.22</v>
      </c>
    </row>
    <row r="116" spans="1:2" x14ac:dyDescent="0.25">
      <c r="A116" s="1">
        <v>40116</v>
      </c>
      <c r="B116">
        <v>452.69</v>
      </c>
    </row>
    <row r="117" spans="1:2" x14ac:dyDescent="0.25">
      <c r="A117" s="1">
        <v>40086</v>
      </c>
      <c r="B117">
        <v>430.67</v>
      </c>
    </row>
    <row r="118" spans="1:2" x14ac:dyDescent="0.25">
      <c r="A118" s="1">
        <v>40056</v>
      </c>
      <c r="B118">
        <v>415.02</v>
      </c>
    </row>
    <row r="119" spans="1:2" x14ac:dyDescent="0.25">
      <c r="A119" s="1">
        <v>40025</v>
      </c>
      <c r="B119">
        <v>413.41</v>
      </c>
    </row>
    <row r="120" spans="1:2" x14ac:dyDescent="0.25">
      <c r="A120" s="1">
        <v>39994</v>
      </c>
      <c r="B120">
        <v>398.76</v>
      </c>
    </row>
    <row r="121" spans="1:2" x14ac:dyDescent="0.25">
      <c r="A121" s="1">
        <v>39962</v>
      </c>
      <c r="B121">
        <v>417.04</v>
      </c>
    </row>
    <row r="122" spans="1:2" x14ac:dyDescent="0.25">
      <c r="A122" s="1">
        <v>39933</v>
      </c>
      <c r="B122">
        <v>371.55</v>
      </c>
    </row>
    <row r="123" spans="1:2" x14ac:dyDescent="0.25">
      <c r="A123" s="1">
        <v>39903</v>
      </c>
      <c r="B123">
        <v>368.83</v>
      </c>
    </row>
    <row r="124" spans="1:2" x14ac:dyDescent="0.25">
      <c r="A124" s="1">
        <v>39871</v>
      </c>
      <c r="B124">
        <v>352.45</v>
      </c>
    </row>
    <row r="125" spans="1:2" x14ac:dyDescent="0.25">
      <c r="A125" s="1">
        <v>39843</v>
      </c>
      <c r="B125">
        <v>364.5</v>
      </c>
    </row>
    <row r="126" spans="1:2" x14ac:dyDescent="0.25">
      <c r="A126" s="1">
        <v>39813</v>
      </c>
      <c r="B126">
        <v>363.06</v>
      </c>
    </row>
    <row r="127" spans="1:2" x14ac:dyDescent="0.25">
      <c r="A127" s="1">
        <v>39780</v>
      </c>
      <c r="B127">
        <v>361.74</v>
      </c>
    </row>
    <row r="128" spans="1:2" x14ac:dyDescent="0.25">
      <c r="A128" s="1">
        <v>39752</v>
      </c>
      <c r="B128">
        <v>369.56</v>
      </c>
    </row>
    <row r="129" spans="1:2" x14ac:dyDescent="0.25">
      <c r="A129" s="1">
        <v>39721</v>
      </c>
      <c r="B129">
        <v>452.42</v>
      </c>
    </row>
    <row r="130" spans="1:2" x14ac:dyDescent="0.25">
      <c r="A130" s="1">
        <v>39689</v>
      </c>
      <c r="B130">
        <v>516.47</v>
      </c>
    </row>
    <row r="131" spans="1:2" x14ac:dyDescent="0.25">
      <c r="A131" s="1">
        <v>39660</v>
      </c>
      <c r="B131">
        <v>548.86</v>
      </c>
    </row>
    <row r="132" spans="1:2" x14ac:dyDescent="0.25">
      <c r="A132" s="1">
        <v>39629</v>
      </c>
      <c r="B132">
        <v>595.98</v>
      </c>
    </row>
    <row r="133" spans="1:2" x14ac:dyDescent="0.25">
      <c r="A133" s="1">
        <v>39598</v>
      </c>
      <c r="B133">
        <v>541.29999999999995</v>
      </c>
    </row>
    <row r="134" spans="1:2" x14ac:dyDescent="0.25">
      <c r="A134" s="1">
        <v>39568</v>
      </c>
      <c r="B134">
        <v>536.23</v>
      </c>
    </row>
    <row r="135" spans="1:2" x14ac:dyDescent="0.25">
      <c r="A135" s="1">
        <v>39538</v>
      </c>
      <c r="B135">
        <v>516.38</v>
      </c>
    </row>
    <row r="136" spans="1:2" x14ac:dyDescent="0.25">
      <c r="A136" s="1">
        <v>39507</v>
      </c>
      <c r="B136">
        <v>565.65</v>
      </c>
    </row>
    <row r="137" spans="1:2" x14ac:dyDescent="0.25">
      <c r="A137" s="1">
        <v>39478</v>
      </c>
      <c r="B137">
        <v>503.27</v>
      </c>
    </row>
    <row r="138" spans="1:2" x14ac:dyDescent="0.25">
      <c r="A138" s="1">
        <v>39447</v>
      </c>
      <c r="B138">
        <v>476.08</v>
      </c>
    </row>
    <row r="139" spans="1:2" x14ac:dyDescent="0.25">
      <c r="A139" s="1">
        <v>39416</v>
      </c>
      <c r="B139">
        <v>451.26</v>
      </c>
    </row>
    <row r="140" spans="1:2" x14ac:dyDescent="0.25">
      <c r="A140" s="1">
        <v>39386</v>
      </c>
      <c r="B140">
        <v>454.29</v>
      </c>
    </row>
    <row r="141" spans="1:2" x14ac:dyDescent="0.25">
      <c r="A141" s="1">
        <v>39353</v>
      </c>
      <c r="B141">
        <v>447.56</v>
      </c>
    </row>
    <row r="142" spans="1:2" x14ac:dyDescent="0.25">
      <c r="A142" s="1">
        <v>39325</v>
      </c>
      <c r="B142">
        <v>413.49</v>
      </c>
    </row>
    <row r="143" spans="1:2" x14ac:dyDescent="0.25">
      <c r="A143" s="1">
        <v>39294</v>
      </c>
      <c r="B143">
        <v>424.52</v>
      </c>
    </row>
    <row r="144" spans="1:2" x14ac:dyDescent="0.25">
      <c r="A144" s="1">
        <v>39262</v>
      </c>
      <c r="B144">
        <v>410.36</v>
      </c>
    </row>
    <row r="145" spans="1:2" x14ac:dyDescent="0.25">
      <c r="A145" s="1">
        <v>39233</v>
      </c>
      <c r="B145">
        <v>407.58</v>
      </c>
    </row>
    <row r="146" spans="1:2" x14ac:dyDescent="0.25">
      <c r="A146" s="1">
        <v>39202</v>
      </c>
      <c r="B146">
        <v>403.54</v>
      </c>
    </row>
    <row r="147" spans="1:2" x14ac:dyDescent="0.25">
      <c r="A147" s="1">
        <v>39171</v>
      </c>
      <c r="B147">
        <v>407.45</v>
      </c>
    </row>
    <row r="148" spans="1:2" x14ac:dyDescent="0.25">
      <c r="A148" s="1">
        <v>39141</v>
      </c>
      <c r="B148">
        <v>410.64</v>
      </c>
    </row>
    <row r="149" spans="1:2" x14ac:dyDescent="0.25">
      <c r="A149" s="1">
        <v>39113</v>
      </c>
      <c r="B149">
        <v>394.37</v>
      </c>
    </row>
    <row r="150" spans="1:2" x14ac:dyDescent="0.25">
      <c r="A150" s="1">
        <v>39080</v>
      </c>
      <c r="B150">
        <v>394.89</v>
      </c>
    </row>
    <row r="151" spans="1:2" x14ac:dyDescent="0.25">
      <c r="A151" s="1">
        <v>39051</v>
      </c>
      <c r="B151">
        <v>408.79</v>
      </c>
    </row>
    <row r="152" spans="1:2" x14ac:dyDescent="0.25">
      <c r="A152" s="1">
        <v>39021</v>
      </c>
      <c r="B152">
        <v>383.92</v>
      </c>
    </row>
    <row r="153" spans="1:2" x14ac:dyDescent="0.25">
      <c r="A153" s="1">
        <v>38989</v>
      </c>
      <c r="B153">
        <v>370.1</v>
      </c>
    </row>
    <row r="154" spans="1:2" x14ac:dyDescent="0.25">
      <c r="A154" s="1">
        <v>38960</v>
      </c>
      <c r="B154">
        <v>390.95</v>
      </c>
    </row>
    <row r="155" spans="1:2" x14ac:dyDescent="0.25">
      <c r="A155" s="1">
        <v>38929</v>
      </c>
      <c r="B155">
        <v>391.49</v>
      </c>
    </row>
    <row r="156" spans="1:2" x14ac:dyDescent="0.25">
      <c r="A156" s="1">
        <v>38898</v>
      </c>
      <c r="B156">
        <v>385.63</v>
      </c>
    </row>
    <row r="157" spans="1:2" x14ac:dyDescent="0.25">
      <c r="A157" s="1">
        <v>38868</v>
      </c>
      <c r="B157">
        <v>379.8</v>
      </c>
    </row>
    <row r="158" spans="1:2" x14ac:dyDescent="0.25">
      <c r="A158" s="1">
        <v>38835</v>
      </c>
      <c r="B158">
        <v>379.53</v>
      </c>
    </row>
    <row r="159" spans="1:2" x14ac:dyDescent="0.25">
      <c r="A159" s="1">
        <v>38807</v>
      </c>
      <c r="B159">
        <v>361.91</v>
      </c>
    </row>
    <row r="160" spans="1:2" x14ac:dyDescent="0.25">
      <c r="A160" s="1">
        <v>38776</v>
      </c>
      <c r="B160">
        <v>353.27</v>
      </c>
    </row>
    <row r="161" spans="1:2" x14ac:dyDescent="0.25">
      <c r="A161" s="1">
        <v>38748</v>
      </c>
      <c r="B161">
        <v>363.3</v>
      </c>
    </row>
    <row r="162" spans="1:2" x14ac:dyDescent="0.25">
      <c r="A162" s="1">
        <v>38716</v>
      </c>
      <c r="B162">
        <v>347.89</v>
      </c>
    </row>
    <row r="163" spans="1:2" x14ac:dyDescent="0.25">
      <c r="A163" s="1">
        <v>38686</v>
      </c>
      <c r="B163">
        <v>332.49</v>
      </c>
    </row>
    <row r="164" spans="1:2" x14ac:dyDescent="0.25">
      <c r="A164" s="1">
        <v>38656</v>
      </c>
      <c r="B164">
        <v>326.68</v>
      </c>
    </row>
    <row r="165" spans="1:2" x14ac:dyDescent="0.25">
      <c r="A165" s="1">
        <v>38625</v>
      </c>
      <c r="B165">
        <v>333.33</v>
      </c>
    </row>
    <row r="166" spans="1:2" x14ac:dyDescent="0.25">
      <c r="A166" s="1">
        <v>38595</v>
      </c>
      <c r="B166">
        <v>318.99</v>
      </c>
    </row>
    <row r="167" spans="1:2" x14ac:dyDescent="0.25">
      <c r="A167" s="1">
        <v>38562</v>
      </c>
      <c r="B167">
        <v>315.24</v>
      </c>
    </row>
    <row r="168" spans="1:2" x14ac:dyDescent="0.25">
      <c r="A168" s="1">
        <v>38533</v>
      </c>
      <c r="B168">
        <v>306.91000000000003</v>
      </c>
    </row>
    <row r="169" spans="1:2" x14ac:dyDescent="0.25">
      <c r="A169" s="1">
        <v>38503</v>
      </c>
      <c r="B169">
        <v>300.83</v>
      </c>
    </row>
    <row r="170" spans="1:2" x14ac:dyDescent="0.25">
      <c r="A170" s="1">
        <v>38471</v>
      </c>
      <c r="B170">
        <v>303.74</v>
      </c>
    </row>
    <row r="171" spans="1:2" x14ac:dyDescent="0.25">
      <c r="A171" s="1">
        <v>38442</v>
      </c>
      <c r="B171">
        <v>313.57</v>
      </c>
    </row>
    <row r="172" spans="1:2" x14ac:dyDescent="0.25">
      <c r="A172" s="1">
        <v>38411</v>
      </c>
      <c r="B172">
        <v>305</v>
      </c>
    </row>
    <row r="173" spans="1:2" x14ac:dyDescent="0.25">
      <c r="A173" s="1">
        <v>38383</v>
      </c>
      <c r="B173">
        <v>284.75</v>
      </c>
    </row>
    <row r="174" spans="1:2" x14ac:dyDescent="0.25">
      <c r="A174" s="1">
        <v>38352</v>
      </c>
      <c r="B174">
        <v>283.89999999999998</v>
      </c>
    </row>
    <row r="175" spans="1:2" x14ac:dyDescent="0.25">
      <c r="A175" s="1">
        <v>38321</v>
      </c>
      <c r="B175">
        <v>290.94</v>
      </c>
    </row>
    <row r="176" spans="1:2" x14ac:dyDescent="0.25">
      <c r="A176" s="1">
        <v>38289</v>
      </c>
      <c r="B176">
        <v>283.7</v>
      </c>
    </row>
    <row r="177" spans="1:2" x14ac:dyDescent="0.25">
      <c r="A177" s="1">
        <v>38260</v>
      </c>
      <c r="B177">
        <v>284.98</v>
      </c>
    </row>
    <row r="178" spans="1:2" x14ac:dyDescent="0.25">
      <c r="A178" s="1">
        <v>38230</v>
      </c>
      <c r="B178">
        <v>276.5</v>
      </c>
    </row>
    <row r="179" spans="1:2" x14ac:dyDescent="0.25">
      <c r="A179" s="1">
        <v>38198</v>
      </c>
      <c r="B179">
        <v>267.77999999999997</v>
      </c>
    </row>
    <row r="180" spans="1:2" x14ac:dyDescent="0.25">
      <c r="A180" s="1">
        <v>38168</v>
      </c>
      <c r="B180">
        <v>265.94</v>
      </c>
    </row>
    <row r="181" spans="1:2" x14ac:dyDescent="0.25">
      <c r="A181" s="1">
        <v>38138</v>
      </c>
      <c r="B181">
        <v>277.25</v>
      </c>
    </row>
    <row r="182" spans="1:2" x14ac:dyDescent="0.25">
      <c r="A182" s="1">
        <v>38107</v>
      </c>
      <c r="B182">
        <v>272.54000000000002</v>
      </c>
    </row>
    <row r="183" spans="1:2" x14ac:dyDescent="0.25">
      <c r="A183" s="1">
        <v>38077</v>
      </c>
      <c r="B183">
        <v>283.77</v>
      </c>
    </row>
    <row r="184" spans="1:2" x14ac:dyDescent="0.25">
      <c r="A184" s="1">
        <v>38044</v>
      </c>
      <c r="B184">
        <v>274.73</v>
      </c>
    </row>
    <row r="185" spans="1:2" x14ac:dyDescent="0.25">
      <c r="A185" s="1">
        <v>38016</v>
      </c>
      <c r="B185">
        <v>262.57</v>
      </c>
    </row>
    <row r="186" spans="1:2" x14ac:dyDescent="0.25">
      <c r="A186" s="1">
        <v>37986</v>
      </c>
      <c r="B186">
        <v>255.29</v>
      </c>
    </row>
    <row r="187" spans="1:2" x14ac:dyDescent="0.25">
      <c r="A187" s="1">
        <v>37953</v>
      </c>
      <c r="B187">
        <v>249.88</v>
      </c>
    </row>
    <row r="188" spans="1:2" x14ac:dyDescent="0.25">
      <c r="A188" s="1">
        <v>37925</v>
      </c>
      <c r="B188">
        <v>247.58</v>
      </c>
    </row>
    <row r="189" spans="1:2" x14ac:dyDescent="0.25">
      <c r="A189" s="1">
        <v>37894</v>
      </c>
      <c r="B189">
        <v>243.66</v>
      </c>
    </row>
    <row r="190" spans="1:2" x14ac:dyDescent="0.25">
      <c r="A190" s="1">
        <v>37862</v>
      </c>
      <c r="B190">
        <v>243.7</v>
      </c>
    </row>
    <row r="191" spans="1:2" x14ac:dyDescent="0.25">
      <c r="A191" s="1">
        <v>37833</v>
      </c>
      <c r="B191">
        <v>234.21</v>
      </c>
    </row>
    <row r="192" spans="1:2" x14ac:dyDescent="0.25">
      <c r="A192" s="1">
        <v>37802</v>
      </c>
      <c r="B192">
        <v>233.78</v>
      </c>
    </row>
    <row r="193" spans="1:2" x14ac:dyDescent="0.25">
      <c r="A193" s="1">
        <v>37771</v>
      </c>
      <c r="B193">
        <v>235.55</v>
      </c>
    </row>
    <row r="194" spans="1:2" x14ac:dyDescent="0.25">
      <c r="A194" s="1">
        <v>37741</v>
      </c>
      <c r="B194">
        <v>232.53</v>
      </c>
    </row>
    <row r="195" spans="1:2" x14ac:dyDescent="0.25">
      <c r="A195" s="1">
        <v>37711</v>
      </c>
      <c r="B195">
        <v>232.15</v>
      </c>
    </row>
    <row r="196" spans="1:2" x14ac:dyDescent="0.25">
      <c r="A196" s="1">
        <v>37680</v>
      </c>
      <c r="B196">
        <v>247.25</v>
      </c>
    </row>
    <row r="197" spans="1:2" x14ac:dyDescent="0.25">
      <c r="A197" s="1">
        <v>37652</v>
      </c>
      <c r="B197">
        <v>248.45</v>
      </c>
    </row>
    <row r="198" spans="1:2" x14ac:dyDescent="0.25">
      <c r="A198" s="1">
        <v>37621</v>
      </c>
      <c r="B198">
        <v>234.52</v>
      </c>
    </row>
    <row r="199" spans="1:2" x14ac:dyDescent="0.25">
      <c r="A199" s="1">
        <v>37589</v>
      </c>
      <c r="B199">
        <v>230.64</v>
      </c>
    </row>
    <row r="200" spans="1:2" x14ac:dyDescent="0.25">
      <c r="A200" s="1">
        <v>37560</v>
      </c>
      <c r="B200">
        <v>228.91</v>
      </c>
    </row>
    <row r="201" spans="1:2" x14ac:dyDescent="0.25">
      <c r="A201" s="1">
        <v>37529</v>
      </c>
      <c r="B201">
        <v>226.53</v>
      </c>
    </row>
    <row r="202" spans="1:2" x14ac:dyDescent="0.25">
      <c r="A202" s="1">
        <v>37498</v>
      </c>
      <c r="B202">
        <v>219.2</v>
      </c>
    </row>
    <row r="203" spans="1:2" x14ac:dyDescent="0.25">
      <c r="A203" s="1">
        <v>37468</v>
      </c>
      <c r="B203">
        <v>210.97</v>
      </c>
    </row>
    <row r="204" spans="1:2" x14ac:dyDescent="0.25">
      <c r="A204" s="1">
        <v>37435</v>
      </c>
      <c r="B204">
        <v>209.29</v>
      </c>
    </row>
    <row r="205" spans="1:2" x14ac:dyDescent="0.25">
      <c r="A205" s="1">
        <v>37407</v>
      </c>
      <c r="B205">
        <v>204.2</v>
      </c>
    </row>
    <row r="206" spans="1:2" x14ac:dyDescent="0.25">
      <c r="A206" s="1">
        <v>37376</v>
      </c>
      <c r="B206">
        <v>201.16</v>
      </c>
    </row>
    <row r="207" spans="1:2" x14ac:dyDescent="0.25">
      <c r="A207" s="1">
        <v>37344</v>
      </c>
      <c r="B207">
        <v>204.92</v>
      </c>
    </row>
    <row r="208" spans="1:2" x14ac:dyDescent="0.25">
      <c r="A208" s="1">
        <v>37315</v>
      </c>
      <c r="B208">
        <v>192.33</v>
      </c>
    </row>
    <row r="209" spans="1:2" x14ac:dyDescent="0.25">
      <c r="A209" s="1">
        <v>37287</v>
      </c>
      <c r="B209">
        <v>187.29</v>
      </c>
    </row>
    <row r="210" spans="1:2" x14ac:dyDescent="0.25">
      <c r="A210" s="1">
        <v>37256</v>
      </c>
      <c r="B210">
        <v>190.61</v>
      </c>
    </row>
    <row r="211" spans="1:2" x14ac:dyDescent="0.25">
      <c r="A211" s="1">
        <v>37225</v>
      </c>
      <c r="B211">
        <v>192.66</v>
      </c>
    </row>
    <row r="212" spans="1:2" x14ac:dyDescent="0.25">
      <c r="A212" s="1">
        <v>37195</v>
      </c>
      <c r="B212">
        <v>185.66</v>
      </c>
    </row>
    <row r="213" spans="1:2" x14ac:dyDescent="0.25">
      <c r="A213" s="1">
        <v>37162</v>
      </c>
      <c r="B213">
        <v>190.49</v>
      </c>
    </row>
    <row r="214" spans="1:2" x14ac:dyDescent="0.25">
      <c r="A214" s="1">
        <v>37134</v>
      </c>
      <c r="B214">
        <v>199.63</v>
      </c>
    </row>
    <row r="215" spans="1:2" x14ac:dyDescent="0.25">
      <c r="A215" s="1">
        <v>37103</v>
      </c>
      <c r="B215">
        <v>202.7</v>
      </c>
    </row>
    <row r="216" spans="1:2" x14ac:dyDescent="0.25">
      <c r="A216" s="1">
        <v>37071</v>
      </c>
      <c r="B216">
        <v>205.56</v>
      </c>
    </row>
    <row r="217" spans="1:2" x14ac:dyDescent="0.25">
      <c r="A217" s="1">
        <v>37042</v>
      </c>
      <c r="B217">
        <v>209</v>
      </c>
    </row>
    <row r="218" spans="1:2" x14ac:dyDescent="0.25">
      <c r="A218" s="1">
        <v>37011</v>
      </c>
      <c r="B218">
        <v>214.5</v>
      </c>
    </row>
    <row r="219" spans="1:2" x14ac:dyDescent="0.25">
      <c r="A219" s="1">
        <v>36980</v>
      </c>
      <c r="B219">
        <v>210.26</v>
      </c>
    </row>
    <row r="220" spans="1:2" x14ac:dyDescent="0.25">
      <c r="A220" s="1">
        <v>36950</v>
      </c>
      <c r="B220">
        <v>221.78</v>
      </c>
    </row>
    <row r="221" spans="1:2" x14ac:dyDescent="0.25">
      <c r="A221" s="1">
        <v>36922</v>
      </c>
      <c r="B221">
        <v>224.12</v>
      </c>
    </row>
    <row r="222" spans="1:2" x14ac:dyDescent="0.25">
      <c r="A222" s="1">
        <v>36889</v>
      </c>
      <c r="B222">
        <v>227.83</v>
      </c>
    </row>
    <row r="223" spans="1:2" x14ac:dyDescent="0.25">
      <c r="A223" s="1">
        <v>36860</v>
      </c>
      <c r="B223">
        <v>229.79</v>
      </c>
    </row>
    <row r="224" spans="1:2" x14ac:dyDescent="0.25">
      <c r="A224" s="1">
        <v>36830</v>
      </c>
      <c r="B224">
        <v>219.28</v>
      </c>
    </row>
    <row r="225" spans="1:2" x14ac:dyDescent="0.25">
      <c r="A225" s="1">
        <v>36798</v>
      </c>
      <c r="B225">
        <v>226.57</v>
      </c>
    </row>
    <row r="226" spans="1:2" x14ac:dyDescent="0.25">
      <c r="A226" s="1">
        <v>36769</v>
      </c>
      <c r="B226">
        <v>227.41</v>
      </c>
    </row>
    <row r="227" spans="1:2" x14ac:dyDescent="0.25">
      <c r="A227" s="1">
        <v>36738</v>
      </c>
      <c r="B227">
        <v>218.61</v>
      </c>
    </row>
    <row r="228" spans="1:2" x14ac:dyDescent="0.25">
      <c r="A228" s="1">
        <v>36707</v>
      </c>
      <c r="B228">
        <v>223.93</v>
      </c>
    </row>
    <row r="229" spans="1:2" x14ac:dyDescent="0.25">
      <c r="A229" s="1">
        <v>36677</v>
      </c>
      <c r="B229">
        <v>222.27</v>
      </c>
    </row>
    <row r="230" spans="1:2" x14ac:dyDescent="0.25">
      <c r="A230" s="1">
        <v>36644</v>
      </c>
      <c r="B230">
        <v>211.03</v>
      </c>
    </row>
    <row r="231" spans="1:2" x14ac:dyDescent="0.25">
      <c r="A231" s="1">
        <v>36616</v>
      </c>
      <c r="B231">
        <v>214.37</v>
      </c>
    </row>
    <row r="232" spans="1:2" x14ac:dyDescent="0.25">
      <c r="A232" s="1">
        <v>36585</v>
      </c>
      <c r="B232">
        <v>208.78</v>
      </c>
    </row>
    <row r="233" spans="1:2" x14ac:dyDescent="0.25">
      <c r="A233" s="1">
        <v>36556</v>
      </c>
      <c r="B233">
        <v>210.46</v>
      </c>
    </row>
    <row r="234" spans="1:2" x14ac:dyDescent="0.25">
      <c r="A234" s="1">
        <v>36525</v>
      </c>
      <c r="B234">
        <v>205.14</v>
      </c>
    </row>
    <row r="235" spans="1:2" x14ac:dyDescent="0.25">
      <c r="A235" s="1">
        <v>36494</v>
      </c>
      <c r="B235">
        <v>204.07</v>
      </c>
    </row>
    <row r="236" spans="1:2" x14ac:dyDescent="0.25">
      <c r="A236" s="1">
        <v>36462</v>
      </c>
      <c r="B236">
        <v>201.52</v>
      </c>
    </row>
    <row r="237" spans="1:2" x14ac:dyDescent="0.25">
      <c r="A237" s="1">
        <v>36433</v>
      </c>
      <c r="B237">
        <v>205.19</v>
      </c>
    </row>
    <row r="238" spans="1:2" x14ac:dyDescent="0.25">
      <c r="A238" s="1">
        <v>36403</v>
      </c>
      <c r="B238">
        <v>199.35</v>
      </c>
    </row>
    <row r="239" spans="1:2" x14ac:dyDescent="0.25">
      <c r="A239" s="1">
        <v>36371</v>
      </c>
      <c r="B239">
        <v>190.36</v>
      </c>
    </row>
    <row r="240" spans="1:2" x14ac:dyDescent="0.25">
      <c r="A240" s="1">
        <v>36341</v>
      </c>
      <c r="B240">
        <v>191.54</v>
      </c>
    </row>
    <row r="241" spans="1:2" x14ac:dyDescent="0.25">
      <c r="A241" s="1">
        <v>36311</v>
      </c>
      <c r="B241">
        <v>186.72</v>
      </c>
    </row>
    <row r="242" spans="1:2" x14ac:dyDescent="0.25">
      <c r="A242" s="1">
        <v>36280</v>
      </c>
      <c r="B242">
        <v>192.38</v>
      </c>
    </row>
    <row r="243" spans="1:2" x14ac:dyDescent="0.25">
      <c r="A243" s="1">
        <v>36250</v>
      </c>
      <c r="B243">
        <v>191.83</v>
      </c>
    </row>
    <row r="244" spans="1:2" x14ac:dyDescent="0.25">
      <c r="A244" s="1">
        <v>36217</v>
      </c>
      <c r="B244">
        <v>182.93</v>
      </c>
    </row>
    <row r="245" spans="1:2" x14ac:dyDescent="0.25">
      <c r="A245" s="1">
        <v>36189</v>
      </c>
      <c r="B245">
        <v>189.74</v>
      </c>
    </row>
    <row r="246" spans="1:2" x14ac:dyDescent="0.25">
      <c r="A246" s="1">
        <v>36160</v>
      </c>
      <c r="B246">
        <v>191.22</v>
      </c>
    </row>
    <row r="247" spans="1:2" x14ac:dyDescent="0.25">
      <c r="A247" s="1">
        <v>36129</v>
      </c>
      <c r="B247">
        <v>195.42</v>
      </c>
    </row>
    <row r="248" spans="1:2" x14ac:dyDescent="0.25">
      <c r="A248" s="1">
        <v>36098</v>
      </c>
      <c r="B248">
        <v>203.28</v>
      </c>
    </row>
    <row r="249" spans="1:2" x14ac:dyDescent="0.25">
      <c r="A249" s="1">
        <v>36068</v>
      </c>
      <c r="B249">
        <v>203.3</v>
      </c>
    </row>
    <row r="250" spans="1:2" x14ac:dyDescent="0.25">
      <c r="A250" s="1">
        <v>36038</v>
      </c>
      <c r="B250">
        <v>195.68</v>
      </c>
    </row>
    <row r="251" spans="1:2" x14ac:dyDescent="0.25">
      <c r="A251" s="1">
        <v>36007</v>
      </c>
      <c r="B251">
        <v>206</v>
      </c>
    </row>
    <row r="252" spans="1:2" x14ac:dyDescent="0.25">
      <c r="A252" s="1">
        <v>35976</v>
      </c>
      <c r="B252">
        <v>214.63</v>
      </c>
    </row>
    <row r="253" spans="1:2" x14ac:dyDescent="0.25">
      <c r="A253" s="1">
        <v>35944</v>
      </c>
      <c r="B253">
        <v>215.9</v>
      </c>
    </row>
    <row r="254" spans="1:2" x14ac:dyDescent="0.25">
      <c r="A254" s="1">
        <v>35915</v>
      </c>
      <c r="B254">
        <v>223.97</v>
      </c>
    </row>
    <row r="255" spans="1:2" x14ac:dyDescent="0.25">
      <c r="A255" s="1">
        <v>35885</v>
      </c>
      <c r="B255">
        <v>228.89</v>
      </c>
    </row>
    <row r="256" spans="1:2" x14ac:dyDescent="0.25">
      <c r="A256" s="1">
        <v>35853</v>
      </c>
      <c r="B256">
        <v>227.65</v>
      </c>
    </row>
    <row r="257" spans="1:2" x14ac:dyDescent="0.25">
      <c r="A257" s="1">
        <v>35825</v>
      </c>
      <c r="B257">
        <v>234.5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D1" t="s">
        <v>7</v>
      </c>
    </row>
    <row r="2" spans="1:4" x14ac:dyDescent="0.25">
      <c r="A2" s="1">
        <v>43563</v>
      </c>
      <c r="B2">
        <v>2.7480000000000002</v>
      </c>
    </row>
    <row r="3" spans="1:4" x14ac:dyDescent="0.25">
      <c r="A3" s="1">
        <v>43555</v>
      </c>
      <c r="B3">
        <v>2.6920000000000002</v>
      </c>
    </row>
    <row r="4" spans="1:4" x14ac:dyDescent="0.25">
      <c r="A4" s="1">
        <v>43524</v>
      </c>
      <c r="B4">
        <v>2.423</v>
      </c>
    </row>
    <row r="5" spans="1:4" x14ac:dyDescent="0.25">
      <c r="A5" s="1">
        <v>43496</v>
      </c>
      <c r="B5">
        <v>2.262</v>
      </c>
    </row>
    <row r="6" spans="1:4" x14ac:dyDescent="0.25">
      <c r="A6" s="1">
        <v>43465</v>
      </c>
      <c r="B6">
        <v>2.2570000000000001</v>
      </c>
    </row>
    <row r="7" spans="1:4" x14ac:dyDescent="0.25">
      <c r="A7" s="1">
        <v>43434</v>
      </c>
      <c r="B7">
        <v>2.4769999999999999</v>
      </c>
    </row>
    <row r="8" spans="1:4" x14ac:dyDescent="0.25">
      <c r="A8" s="1">
        <v>43404</v>
      </c>
      <c r="B8">
        <v>2.7930000000000001</v>
      </c>
    </row>
    <row r="9" spans="1:4" x14ac:dyDescent="0.25">
      <c r="A9" s="1">
        <v>43373</v>
      </c>
      <c r="B9">
        <v>2.8769999999999998</v>
      </c>
    </row>
    <row r="10" spans="1:4" x14ac:dyDescent="0.25">
      <c r="A10" s="1">
        <v>43343</v>
      </c>
      <c r="B10">
        <v>2.8370000000000002</v>
      </c>
    </row>
    <row r="11" spans="1:4" x14ac:dyDescent="0.25">
      <c r="A11" s="1">
        <v>43312</v>
      </c>
      <c r="B11">
        <v>2.8690000000000002</v>
      </c>
    </row>
    <row r="12" spans="1:4" x14ac:dyDescent="0.25">
      <c r="A12" s="1">
        <v>43281</v>
      </c>
      <c r="B12">
        <v>2.8540000000000001</v>
      </c>
    </row>
    <row r="13" spans="1:4" x14ac:dyDescent="0.25">
      <c r="A13" s="1">
        <v>43251</v>
      </c>
      <c r="B13">
        <v>2.9569999999999999</v>
      </c>
    </row>
    <row r="14" spans="1:4" x14ac:dyDescent="0.25">
      <c r="A14" s="1">
        <v>43220</v>
      </c>
      <c r="B14">
        <v>2.8109999999999999</v>
      </c>
    </row>
    <row r="15" spans="1:4" x14ac:dyDescent="0.25">
      <c r="A15" s="1">
        <v>43190</v>
      </c>
      <c r="B15">
        <v>2.657</v>
      </c>
    </row>
    <row r="16" spans="1:4" x14ac:dyDescent="0.25">
      <c r="A16" s="1">
        <v>43159</v>
      </c>
      <c r="B16">
        <v>2.54</v>
      </c>
    </row>
    <row r="17" spans="1:2" x14ac:dyDescent="0.25">
      <c r="A17" s="1">
        <v>43131</v>
      </c>
      <c r="B17">
        <v>2.5950000000000002</v>
      </c>
    </row>
    <row r="18" spans="1:2" x14ac:dyDescent="0.25">
      <c r="A18" s="1">
        <v>43100</v>
      </c>
      <c r="B18">
        <v>2.4870000000000001</v>
      </c>
    </row>
    <row r="19" spans="1:2" x14ac:dyDescent="0.25">
      <c r="A19" s="1">
        <v>43069</v>
      </c>
      <c r="B19">
        <v>2.4900000000000002</v>
      </c>
    </row>
    <row r="20" spans="1:2" x14ac:dyDescent="0.25">
      <c r="A20" s="1">
        <v>43039</v>
      </c>
      <c r="B20">
        <v>2.4820000000000002</v>
      </c>
    </row>
    <row r="21" spans="1:2" x14ac:dyDescent="0.25">
      <c r="A21" s="1">
        <v>43008</v>
      </c>
      <c r="B21">
        <v>2.556</v>
      </c>
    </row>
    <row r="22" spans="1:2" x14ac:dyDescent="0.25">
      <c r="A22" s="1">
        <v>42978</v>
      </c>
      <c r="B22">
        <v>2.5190000000000001</v>
      </c>
    </row>
    <row r="23" spans="1:2" x14ac:dyDescent="0.25">
      <c r="A23" s="1">
        <v>42947</v>
      </c>
      <c r="B23">
        <v>2.3199999999999998</v>
      </c>
    </row>
    <row r="24" spans="1:2" x14ac:dyDescent="0.25">
      <c r="A24" s="1">
        <v>42916</v>
      </c>
      <c r="B24">
        <v>2.2349999999999999</v>
      </c>
    </row>
    <row r="25" spans="1:2" x14ac:dyDescent="0.25">
      <c r="A25" s="1">
        <v>42886</v>
      </c>
      <c r="B25">
        <v>2.3809999999999998</v>
      </c>
    </row>
    <row r="26" spans="1:2" x14ac:dyDescent="0.25">
      <c r="A26" s="1">
        <v>42855</v>
      </c>
      <c r="B26">
        <v>2.3849999999999998</v>
      </c>
    </row>
    <row r="27" spans="1:2" x14ac:dyDescent="0.25">
      <c r="A27" s="1">
        <v>42825</v>
      </c>
      <c r="B27">
        <v>2.3199999999999998</v>
      </c>
    </row>
    <row r="28" spans="1:2" x14ac:dyDescent="0.25">
      <c r="A28" s="1">
        <v>42794</v>
      </c>
      <c r="B28">
        <v>2.2999999999999998</v>
      </c>
    </row>
    <row r="29" spans="1:2" x14ac:dyDescent="0.25">
      <c r="A29" s="1">
        <v>42766</v>
      </c>
      <c r="B29">
        <v>2.2759999999999998</v>
      </c>
    </row>
    <row r="30" spans="1:2" x14ac:dyDescent="0.25">
      <c r="A30" s="1">
        <v>42735</v>
      </c>
      <c r="B30">
        <v>2.3359999999999999</v>
      </c>
    </row>
    <row r="31" spans="1:2" x14ac:dyDescent="0.25">
      <c r="A31" s="1">
        <v>42704</v>
      </c>
      <c r="B31">
        <v>2.1549999999999998</v>
      </c>
    </row>
    <row r="32" spans="1:2" x14ac:dyDescent="0.25">
      <c r="A32" s="1">
        <v>42674</v>
      </c>
      <c r="B32">
        <v>2.206</v>
      </c>
    </row>
    <row r="33" spans="1:2" x14ac:dyDescent="0.25">
      <c r="A33" s="1">
        <v>42643</v>
      </c>
      <c r="B33">
        <v>2.222</v>
      </c>
    </row>
    <row r="34" spans="1:2" x14ac:dyDescent="0.25">
      <c r="A34" s="1">
        <v>42613</v>
      </c>
      <c r="B34">
        <v>2.2229999999999999</v>
      </c>
    </row>
    <row r="35" spans="1:2" x14ac:dyDescent="0.25">
      <c r="A35" s="1">
        <v>42582</v>
      </c>
      <c r="B35">
        <v>2.1320000000000001</v>
      </c>
    </row>
    <row r="36" spans="1:2" x14ac:dyDescent="0.25">
      <c r="A36" s="1">
        <v>42551</v>
      </c>
      <c r="B36">
        <v>2.2829999999999999</v>
      </c>
    </row>
    <row r="37" spans="1:2" x14ac:dyDescent="0.25">
      <c r="A37" s="1">
        <v>42521</v>
      </c>
      <c r="B37">
        <v>2.3220000000000001</v>
      </c>
    </row>
    <row r="38" spans="1:2" x14ac:dyDescent="0.25">
      <c r="A38" s="1">
        <v>42490</v>
      </c>
      <c r="B38">
        <v>2.2130000000000001</v>
      </c>
    </row>
    <row r="39" spans="1:2" x14ac:dyDescent="0.25">
      <c r="A39" s="1">
        <v>42460</v>
      </c>
      <c r="B39">
        <v>2.0609999999999999</v>
      </c>
    </row>
    <row r="40" spans="1:2" x14ac:dyDescent="0.25">
      <c r="A40" s="1">
        <v>42429</v>
      </c>
      <c r="B40">
        <v>1.758</v>
      </c>
    </row>
    <row r="41" spans="1:2" x14ac:dyDescent="0.25">
      <c r="A41" s="1">
        <v>42400</v>
      </c>
      <c r="B41">
        <v>1.7949999999999999</v>
      </c>
    </row>
    <row r="42" spans="1:2" x14ac:dyDescent="0.25">
      <c r="A42" s="1">
        <v>42369</v>
      </c>
      <c r="B42">
        <v>1.996</v>
      </c>
    </row>
    <row r="43" spans="1:2" x14ac:dyDescent="0.25">
      <c r="A43" s="1">
        <v>42338</v>
      </c>
      <c r="B43">
        <v>2.0379999999999998</v>
      </c>
    </row>
    <row r="44" spans="1:2" x14ac:dyDescent="0.25">
      <c r="A44" s="1">
        <v>42308</v>
      </c>
      <c r="B44">
        <v>2.1850000000000001</v>
      </c>
    </row>
    <row r="45" spans="1:2" x14ac:dyDescent="0.25">
      <c r="A45" s="1">
        <v>42277</v>
      </c>
      <c r="B45">
        <v>2.2890000000000001</v>
      </c>
    </row>
    <row r="46" spans="1:2" x14ac:dyDescent="0.25">
      <c r="A46" s="1">
        <v>42247</v>
      </c>
      <c r="B46">
        <v>2.4569999999999999</v>
      </c>
    </row>
    <row r="47" spans="1:2" x14ac:dyDescent="0.25">
      <c r="A47" s="1">
        <v>42216</v>
      </c>
      <c r="B47">
        <v>2.6549999999999998</v>
      </c>
    </row>
    <row r="48" spans="1:2" x14ac:dyDescent="0.25">
      <c r="A48" s="1">
        <v>42185</v>
      </c>
      <c r="B48">
        <v>2.7629999999999999</v>
      </c>
    </row>
    <row r="49" spans="1:2" x14ac:dyDescent="0.25">
      <c r="A49" s="1">
        <v>42155</v>
      </c>
      <c r="B49">
        <v>2.746</v>
      </c>
    </row>
    <row r="50" spans="1:2" x14ac:dyDescent="0.25">
      <c r="A50" s="1">
        <v>42124</v>
      </c>
      <c r="B50">
        <v>2.5979999999999999</v>
      </c>
    </row>
    <row r="51" spans="1:2" x14ac:dyDescent="0.25">
      <c r="A51" s="1">
        <v>42094</v>
      </c>
      <c r="B51">
        <v>2.407</v>
      </c>
    </row>
    <row r="52" spans="1:2" x14ac:dyDescent="0.25">
      <c r="A52" s="1">
        <v>42063</v>
      </c>
      <c r="B52">
        <v>2.4140000000000001</v>
      </c>
    </row>
    <row r="53" spans="1:2" x14ac:dyDescent="0.25">
      <c r="A53" s="1">
        <v>42035</v>
      </c>
      <c r="B53">
        <v>2.056</v>
      </c>
    </row>
    <row r="54" spans="1:2" x14ac:dyDescent="0.25">
      <c r="A54" s="1">
        <v>42004</v>
      </c>
      <c r="B54">
        <v>2.2400000000000002</v>
      </c>
    </row>
    <row r="55" spans="1:2" x14ac:dyDescent="0.25">
      <c r="A55" s="1">
        <v>41973</v>
      </c>
      <c r="B55">
        <v>2.7690000000000001</v>
      </c>
    </row>
    <row r="56" spans="1:2" x14ac:dyDescent="0.25">
      <c r="A56" s="1">
        <v>41943</v>
      </c>
      <c r="B56">
        <v>2.9950000000000001</v>
      </c>
    </row>
    <row r="57" spans="1:2" x14ac:dyDescent="0.25">
      <c r="A57" s="1">
        <v>41912</v>
      </c>
      <c r="B57">
        <v>3.3330000000000002</v>
      </c>
    </row>
    <row r="58" spans="1:2" x14ac:dyDescent="0.25">
      <c r="A58" s="1">
        <v>41882</v>
      </c>
      <c r="B58">
        <v>3.4369999999999998</v>
      </c>
    </row>
    <row r="59" spans="1:2" x14ac:dyDescent="0.25">
      <c r="A59" s="1">
        <v>41851</v>
      </c>
      <c r="B59">
        <v>3.5169999999999999</v>
      </c>
    </row>
    <row r="60" spans="1:2" x14ac:dyDescent="0.25">
      <c r="A60" s="1">
        <v>41820</v>
      </c>
      <c r="B60">
        <v>3.6720000000000002</v>
      </c>
    </row>
    <row r="61" spans="1:2" x14ac:dyDescent="0.25">
      <c r="A61" s="1">
        <v>41790</v>
      </c>
      <c r="B61">
        <v>3.669</v>
      </c>
    </row>
    <row r="62" spans="1:2" x14ac:dyDescent="0.25">
      <c r="A62" s="1">
        <v>41759</v>
      </c>
      <c r="B62">
        <v>3.6869999999999998</v>
      </c>
    </row>
    <row r="63" spans="1:2" x14ac:dyDescent="0.25">
      <c r="A63" s="1">
        <v>41729</v>
      </c>
      <c r="B63">
        <v>3.556</v>
      </c>
    </row>
    <row r="64" spans="1:2" x14ac:dyDescent="0.25">
      <c r="A64" s="1">
        <v>41698</v>
      </c>
      <c r="B64">
        <v>3.4540000000000002</v>
      </c>
    </row>
    <row r="65" spans="1:2" x14ac:dyDescent="0.25">
      <c r="A65" s="1">
        <v>41670</v>
      </c>
      <c r="B65">
        <v>3.2810000000000001</v>
      </c>
    </row>
    <row r="66" spans="1:2" x14ac:dyDescent="0.25">
      <c r="A66" s="1">
        <v>41639</v>
      </c>
      <c r="B66">
        <v>3.323</v>
      </c>
    </row>
    <row r="67" spans="1:2" x14ac:dyDescent="0.25">
      <c r="A67" s="1">
        <v>41608</v>
      </c>
      <c r="B67">
        <v>3.2719999999999998</v>
      </c>
    </row>
    <row r="68" spans="1:2" x14ac:dyDescent="0.25">
      <c r="A68" s="1">
        <v>41578</v>
      </c>
      <c r="B68">
        <v>3.2749999999999999</v>
      </c>
    </row>
    <row r="69" spans="1:2" x14ac:dyDescent="0.25">
      <c r="A69" s="1">
        <v>41547</v>
      </c>
      <c r="B69">
        <v>3.3929999999999998</v>
      </c>
    </row>
    <row r="70" spans="1:2" x14ac:dyDescent="0.25">
      <c r="A70" s="1">
        <v>41517</v>
      </c>
      <c r="B70">
        <v>3.5939999999999999</v>
      </c>
    </row>
    <row r="71" spans="1:2" x14ac:dyDescent="0.25">
      <c r="A71" s="1">
        <v>41486</v>
      </c>
      <c r="B71">
        <v>3.63</v>
      </c>
    </row>
    <row r="72" spans="1:2" x14ac:dyDescent="0.25">
      <c r="A72" s="1">
        <v>41455</v>
      </c>
      <c r="B72">
        <v>3.4870000000000001</v>
      </c>
    </row>
    <row r="73" spans="1:2" x14ac:dyDescent="0.25">
      <c r="A73" s="1">
        <v>41425</v>
      </c>
      <c r="B73">
        <v>3.605</v>
      </c>
    </row>
    <row r="74" spans="1:2" x14ac:dyDescent="0.25">
      <c r="A74" s="1">
        <v>41394</v>
      </c>
      <c r="B74">
        <v>3.5219999999999998</v>
      </c>
    </row>
    <row r="75" spans="1:2" x14ac:dyDescent="0.25">
      <c r="A75" s="1">
        <v>41364</v>
      </c>
      <c r="B75">
        <v>3.6339999999999999</v>
      </c>
    </row>
    <row r="76" spans="1:2" x14ac:dyDescent="0.25">
      <c r="A76" s="1">
        <v>41333</v>
      </c>
      <c r="B76">
        <v>3.7709999999999999</v>
      </c>
    </row>
    <row r="77" spans="1:2" x14ac:dyDescent="0.25">
      <c r="A77" s="1">
        <v>41305</v>
      </c>
      <c r="B77">
        <v>3.4620000000000002</v>
      </c>
    </row>
    <row r="78" spans="1:2" x14ac:dyDescent="0.25">
      <c r="A78" s="1">
        <v>41274</v>
      </c>
      <c r="B78">
        <v>3.2919999999999998</v>
      </c>
    </row>
    <row r="79" spans="1:2" x14ac:dyDescent="0.25">
      <c r="A79" s="1">
        <v>41243</v>
      </c>
      <c r="B79">
        <v>3.3959999999999999</v>
      </c>
    </row>
    <row r="80" spans="1:2" x14ac:dyDescent="0.25">
      <c r="A80" s="1">
        <v>41213</v>
      </c>
      <c r="B80">
        <v>3.5070000000000001</v>
      </c>
    </row>
    <row r="81" spans="1:2" x14ac:dyDescent="0.25">
      <c r="A81" s="1">
        <v>41182</v>
      </c>
      <c r="B81">
        <v>3.782</v>
      </c>
    </row>
    <row r="82" spans="1:2" x14ac:dyDescent="0.25">
      <c r="A82" s="1">
        <v>41152</v>
      </c>
      <c r="B82">
        <v>3.827</v>
      </c>
    </row>
    <row r="83" spans="1:2" x14ac:dyDescent="0.25">
      <c r="A83" s="1">
        <v>41121</v>
      </c>
      <c r="B83">
        <v>3.5209999999999999</v>
      </c>
    </row>
    <row r="84" spans="1:2" x14ac:dyDescent="0.25">
      <c r="A84" s="1">
        <v>41090</v>
      </c>
      <c r="B84">
        <v>3.33</v>
      </c>
    </row>
    <row r="85" spans="1:2" x14ac:dyDescent="0.25">
      <c r="A85" s="1">
        <v>41060</v>
      </c>
      <c r="B85">
        <v>3.6110000000000002</v>
      </c>
    </row>
    <row r="86" spans="1:2" x14ac:dyDescent="0.25">
      <c r="A86" s="1">
        <v>41029</v>
      </c>
      <c r="B86">
        <v>3.8090000000000002</v>
      </c>
    </row>
    <row r="87" spans="1:2" x14ac:dyDescent="0.25">
      <c r="A87" s="1">
        <v>40999</v>
      </c>
      <c r="B87">
        <v>3.9249999999999998</v>
      </c>
    </row>
    <row r="88" spans="1:2" x14ac:dyDescent="0.25">
      <c r="A88" s="1">
        <v>40968</v>
      </c>
      <c r="B88">
        <v>3.738</v>
      </c>
    </row>
    <row r="89" spans="1:2" x14ac:dyDescent="0.25">
      <c r="A89" s="1">
        <v>40939</v>
      </c>
      <c r="B89">
        <v>3.45</v>
      </c>
    </row>
    <row r="90" spans="1:2" x14ac:dyDescent="0.25">
      <c r="A90" s="1">
        <v>40908</v>
      </c>
      <c r="B90">
        <v>3.278</v>
      </c>
    </row>
    <row r="91" spans="1:2" x14ac:dyDescent="0.25">
      <c r="A91" s="1">
        <v>40877</v>
      </c>
      <c r="B91">
        <v>3.2919999999999998</v>
      </c>
    </row>
    <row r="92" spans="1:2" x14ac:dyDescent="0.25">
      <c r="A92" s="1">
        <v>40847</v>
      </c>
      <c r="B92">
        <v>3.4369999999999998</v>
      </c>
    </row>
    <row r="93" spans="1:2" x14ac:dyDescent="0.25">
      <c r="A93" s="1">
        <v>40816</v>
      </c>
      <c r="B93">
        <v>3.4329999999999998</v>
      </c>
    </row>
    <row r="94" spans="1:2" x14ac:dyDescent="0.25">
      <c r="A94" s="1">
        <v>40786</v>
      </c>
      <c r="B94">
        <v>3.629</v>
      </c>
    </row>
    <row r="95" spans="1:2" x14ac:dyDescent="0.25">
      <c r="A95" s="1">
        <v>40755</v>
      </c>
      <c r="B95">
        <v>3.7050000000000001</v>
      </c>
    </row>
    <row r="96" spans="1:2" x14ac:dyDescent="0.25">
      <c r="A96" s="1">
        <v>40724</v>
      </c>
      <c r="B96">
        <v>3.55</v>
      </c>
    </row>
    <row r="97" spans="1:2" x14ac:dyDescent="0.25">
      <c r="A97" s="1">
        <v>40694</v>
      </c>
      <c r="B97">
        <v>3.7749999999999999</v>
      </c>
    </row>
    <row r="98" spans="1:2" x14ac:dyDescent="0.25">
      <c r="A98" s="1">
        <v>40663</v>
      </c>
      <c r="B98">
        <v>3.9430000000000001</v>
      </c>
    </row>
    <row r="99" spans="1:2" x14ac:dyDescent="0.25">
      <c r="A99" s="1">
        <v>40633</v>
      </c>
      <c r="B99">
        <v>3.6190000000000002</v>
      </c>
    </row>
    <row r="100" spans="1:2" x14ac:dyDescent="0.25">
      <c r="A100" s="1">
        <v>40602</v>
      </c>
      <c r="B100">
        <v>3.375</v>
      </c>
    </row>
    <row r="101" spans="1:2" x14ac:dyDescent="0.25">
      <c r="A101" s="1">
        <v>40574</v>
      </c>
      <c r="B101">
        <v>3.101</v>
      </c>
    </row>
    <row r="102" spans="1:2" x14ac:dyDescent="0.25">
      <c r="A102" s="1">
        <v>40543</v>
      </c>
      <c r="B102">
        <v>3.073</v>
      </c>
    </row>
    <row r="103" spans="1:2" x14ac:dyDescent="0.25">
      <c r="A103" s="1">
        <v>40512</v>
      </c>
      <c r="B103">
        <v>2.8639999999999999</v>
      </c>
    </row>
    <row r="104" spans="1:2" x14ac:dyDescent="0.25">
      <c r="A104" s="1">
        <v>40482</v>
      </c>
      <c r="B104">
        <v>2.8029999999999999</v>
      </c>
    </row>
    <row r="105" spans="1:2" x14ac:dyDescent="0.25">
      <c r="A105" s="1">
        <v>40451</v>
      </c>
      <c r="B105">
        <v>2.6920000000000002</v>
      </c>
    </row>
    <row r="106" spans="1:2" x14ac:dyDescent="0.25">
      <c r="A106" s="1">
        <v>40421</v>
      </c>
      <c r="B106">
        <v>2.6779999999999999</v>
      </c>
    </row>
    <row r="107" spans="1:2" x14ac:dyDescent="0.25">
      <c r="A107" s="1">
        <v>40390</v>
      </c>
      <c r="B107">
        <v>2.7370000000000001</v>
      </c>
    </row>
    <row r="108" spans="1:2" x14ac:dyDescent="0.25">
      <c r="A108" s="1">
        <v>40359</v>
      </c>
      <c r="B108">
        <v>2.754</v>
      </c>
    </row>
    <row r="109" spans="1:2" x14ac:dyDescent="0.25">
      <c r="A109" s="1">
        <v>40329</v>
      </c>
      <c r="B109">
        <v>2.7269999999999999</v>
      </c>
    </row>
    <row r="110" spans="1:2" x14ac:dyDescent="0.25">
      <c r="A110" s="1">
        <v>40298</v>
      </c>
      <c r="B110">
        <v>2.8849999999999998</v>
      </c>
    </row>
    <row r="111" spans="1:2" x14ac:dyDescent="0.25">
      <c r="A111" s="1">
        <v>40268</v>
      </c>
      <c r="B111">
        <v>2.8029999999999999</v>
      </c>
    </row>
    <row r="112" spans="1:2" x14ac:dyDescent="0.25">
      <c r="A112" s="1">
        <v>40237</v>
      </c>
      <c r="B112">
        <v>2.7050000000000001</v>
      </c>
    </row>
    <row r="113" spans="1:2" x14ac:dyDescent="0.25">
      <c r="A113" s="1">
        <v>40209</v>
      </c>
      <c r="B113">
        <v>2.669</v>
      </c>
    </row>
    <row r="114" spans="1:2" x14ac:dyDescent="0.25">
      <c r="A114" s="1">
        <v>40178</v>
      </c>
      <c r="B114">
        <v>2.6509999999999998</v>
      </c>
    </row>
    <row r="115" spans="1:2" x14ac:dyDescent="0.25">
      <c r="A115" s="1">
        <v>40147</v>
      </c>
      <c r="B115">
        <v>2.6269999999999998</v>
      </c>
    </row>
    <row r="116" spans="1:2" x14ac:dyDescent="0.25">
      <c r="A116" s="1">
        <v>40117</v>
      </c>
      <c r="B116">
        <v>2.6930000000000001</v>
      </c>
    </row>
    <row r="117" spans="1:2" x14ac:dyDescent="0.25">
      <c r="A117" s="1">
        <v>40086</v>
      </c>
      <c r="B117">
        <v>2.4689999999999999</v>
      </c>
    </row>
    <row r="118" spans="1:2" x14ac:dyDescent="0.25">
      <c r="A118" s="1">
        <v>40056</v>
      </c>
      <c r="B118">
        <v>2.6070000000000002</v>
      </c>
    </row>
    <row r="119" spans="1:2" x14ac:dyDescent="0.25">
      <c r="A119" s="1">
        <v>40025</v>
      </c>
      <c r="B119">
        <v>2.5270000000000001</v>
      </c>
    </row>
    <row r="120" spans="1:2" x14ac:dyDescent="0.25">
      <c r="A120" s="1">
        <v>39994</v>
      </c>
      <c r="B120">
        <v>2.63</v>
      </c>
    </row>
    <row r="121" spans="1:2" x14ac:dyDescent="0.25">
      <c r="A121" s="1">
        <v>39964</v>
      </c>
      <c r="B121">
        <v>2.512</v>
      </c>
    </row>
    <row r="122" spans="1:2" x14ac:dyDescent="0.25">
      <c r="A122" s="1">
        <v>39933</v>
      </c>
      <c r="B122">
        <v>2.0539999999999998</v>
      </c>
    </row>
    <row r="123" spans="1:2" x14ac:dyDescent="0.25">
      <c r="A123" s="1">
        <v>39903</v>
      </c>
      <c r="B123">
        <v>2.0470000000000002</v>
      </c>
    </row>
    <row r="124" spans="1:2" x14ac:dyDescent="0.25">
      <c r="A124" s="1">
        <v>39872</v>
      </c>
      <c r="B124">
        <v>1.921</v>
      </c>
    </row>
    <row r="125" spans="1:2" x14ac:dyDescent="0.25">
      <c r="A125" s="1">
        <v>39844</v>
      </c>
      <c r="B125">
        <v>1.867</v>
      </c>
    </row>
    <row r="126" spans="1:2" x14ac:dyDescent="0.25">
      <c r="A126" s="1">
        <v>39813</v>
      </c>
      <c r="B126">
        <v>1.617</v>
      </c>
    </row>
    <row r="127" spans="1:2" x14ac:dyDescent="0.25">
      <c r="A127" s="1">
        <v>39782</v>
      </c>
      <c r="B127">
        <v>1.827</v>
      </c>
    </row>
    <row r="128" spans="1:2" x14ac:dyDescent="0.25">
      <c r="A128" s="1">
        <v>39752</v>
      </c>
      <c r="B128">
        <v>2.504</v>
      </c>
    </row>
    <row r="129" spans="1:2" x14ac:dyDescent="0.25">
      <c r="A129" s="1">
        <v>39721</v>
      </c>
      <c r="B129">
        <v>3.633</v>
      </c>
    </row>
    <row r="130" spans="1:2" x14ac:dyDescent="0.25">
      <c r="A130" s="1">
        <v>39691</v>
      </c>
      <c r="B130">
        <v>3.6869999999999998</v>
      </c>
    </row>
    <row r="131" spans="1:2" x14ac:dyDescent="0.25">
      <c r="A131" s="1">
        <v>39660</v>
      </c>
      <c r="B131">
        <v>3.8980000000000001</v>
      </c>
    </row>
    <row r="132" spans="1:2" x14ac:dyDescent="0.25">
      <c r="A132" s="1">
        <v>39629</v>
      </c>
      <c r="B132">
        <v>4.0869999999999997</v>
      </c>
    </row>
    <row r="133" spans="1:2" x14ac:dyDescent="0.25">
      <c r="A133" s="1">
        <v>39599</v>
      </c>
      <c r="B133">
        <v>3.9750000000000001</v>
      </c>
    </row>
    <row r="134" spans="1:2" x14ac:dyDescent="0.25">
      <c r="A134" s="1">
        <v>39568</v>
      </c>
      <c r="B134">
        <v>3.6230000000000002</v>
      </c>
    </row>
    <row r="135" spans="1:2" x14ac:dyDescent="0.25">
      <c r="A135" s="1">
        <v>39538</v>
      </c>
      <c r="B135">
        <v>3.286</v>
      </c>
    </row>
    <row r="136" spans="1:2" x14ac:dyDescent="0.25">
      <c r="A136" s="1">
        <v>39507</v>
      </c>
      <c r="B136">
        <v>3.165</v>
      </c>
    </row>
    <row r="137" spans="1:2" x14ac:dyDescent="0.25">
      <c r="A137" s="1">
        <v>39478</v>
      </c>
      <c r="B137">
        <v>2.988</v>
      </c>
    </row>
    <row r="138" spans="1:2" x14ac:dyDescent="0.25">
      <c r="A138" s="1">
        <v>39447</v>
      </c>
      <c r="B138">
        <v>3.0430000000000001</v>
      </c>
    </row>
    <row r="139" spans="1:2" x14ac:dyDescent="0.25">
      <c r="A139" s="1">
        <v>39416</v>
      </c>
      <c r="B139">
        <v>3.077</v>
      </c>
    </row>
    <row r="140" spans="1:2" x14ac:dyDescent="0.25">
      <c r="A140" s="1">
        <v>39386</v>
      </c>
      <c r="B140">
        <v>2.9129999999999998</v>
      </c>
    </row>
    <row r="141" spans="1:2" x14ac:dyDescent="0.25">
      <c r="A141" s="1">
        <v>39355</v>
      </c>
      <c r="B141">
        <v>2.79</v>
      </c>
    </row>
    <row r="142" spans="1:2" x14ac:dyDescent="0.25">
      <c r="A142" s="1">
        <v>39325</v>
      </c>
      <c r="B142">
        <v>2.782</v>
      </c>
    </row>
    <row r="143" spans="1:2" x14ac:dyDescent="0.25">
      <c r="A143" s="1">
        <v>39294</v>
      </c>
      <c r="B143">
        <v>2.867</v>
      </c>
    </row>
    <row r="144" spans="1:2" x14ac:dyDescent="0.25">
      <c r="A144" s="1">
        <v>39263</v>
      </c>
      <c r="B144">
        <v>2.9609999999999999</v>
      </c>
    </row>
    <row r="145" spans="1:2" x14ac:dyDescent="0.25">
      <c r="A145" s="1">
        <v>39233</v>
      </c>
      <c r="B145">
        <v>3.1840000000000002</v>
      </c>
    </row>
    <row r="146" spans="1:2" x14ac:dyDescent="0.25">
      <c r="A146" s="1">
        <v>39202</v>
      </c>
      <c r="B146">
        <v>2.9649999999999999</v>
      </c>
    </row>
    <row r="147" spans="1:2" x14ac:dyDescent="0.25">
      <c r="A147" s="1">
        <v>39172</v>
      </c>
      <c r="B147">
        <v>2.673</v>
      </c>
    </row>
    <row r="148" spans="1:2" x14ac:dyDescent="0.25">
      <c r="A148" s="1">
        <v>39141</v>
      </c>
      <c r="B148">
        <v>2.4089999999999998</v>
      </c>
    </row>
    <row r="149" spans="1:2" x14ac:dyDescent="0.25">
      <c r="A149" s="1">
        <v>39113</v>
      </c>
      <c r="B149">
        <v>2.1579999999999999</v>
      </c>
    </row>
    <row r="150" spans="1:2" x14ac:dyDescent="0.25">
      <c r="A150" s="1">
        <v>39082</v>
      </c>
      <c r="B150">
        <v>2.3330000000000002</v>
      </c>
    </row>
    <row r="151" spans="1:2" x14ac:dyDescent="0.25">
      <c r="A151" s="1">
        <v>39051</v>
      </c>
      <c r="B151">
        <v>2.2549999999999999</v>
      </c>
    </row>
    <row r="152" spans="1:2" x14ac:dyDescent="0.25">
      <c r="A152" s="1">
        <v>39021</v>
      </c>
      <c r="B152">
        <v>2.2080000000000002</v>
      </c>
    </row>
    <row r="153" spans="1:2" x14ac:dyDescent="0.25">
      <c r="A153" s="1">
        <v>38990</v>
      </c>
      <c r="B153">
        <v>2.3319999999999999</v>
      </c>
    </row>
    <row r="154" spans="1:2" x14ac:dyDescent="0.25">
      <c r="A154" s="1">
        <v>38960</v>
      </c>
      <c r="B154">
        <v>2.79</v>
      </c>
    </row>
    <row r="155" spans="1:2" x14ac:dyDescent="0.25">
      <c r="A155" s="1">
        <v>38929</v>
      </c>
      <c r="B155">
        <v>3.0059999999999998</v>
      </c>
    </row>
    <row r="156" spans="1:2" x14ac:dyDescent="0.25">
      <c r="A156" s="1">
        <v>38898</v>
      </c>
      <c r="B156">
        <v>2.89</v>
      </c>
    </row>
    <row r="157" spans="1:2" x14ac:dyDescent="0.25">
      <c r="A157" s="1">
        <v>38868</v>
      </c>
      <c r="B157">
        <v>2.8479999999999999</v>
      </c>
    </row>
    <row r="158" spans="1:2" x14ac:dyDescent="0.25">
      <c r="A158" s="1">
        <v>38837</v>
      </c>
      <c r="B158">
        <v>2.9289999999999998</v>
      </c>
    </row>
    <row r="159" spans="1:2" x14ac:dyDescent="0.25">
      <c r="A159" s="1">
        <v>38807</v>
      </c>
      <c r="B159">
        <v>2.58</v>
      </c>
    </row>
    <row r="160" spans="1:2" x14ac:dyDescent="0.25">
      <c r="A160" s="1">
        <v>38776</v>
      </c>
      <c r="B160">
        <v>2.25</v>
      </c>
    </row>
    <row r="161" spans="1:2" x14ac:dyDescent="0.25">
      <c r="A161" s="1">
        <v>38748</v>
      </c>
      <c r="B161">
        <v>2.35</v>
      </c>
    </row>
    <row r="162" spans="1:2" x14ac:dyDescent="0.25">
      <c r="A162" s="1">
        <v>38717</v>
      </c>
      <c r="B162">
        <v>2.21</v>
      </c>
    </row>
    <row r="163" spans="1:2" x14ac:dyDescent="0.25">
      <c r="A163" s="1">
        <v>38686</v>
      </c>
      <c r="B163">
        <v>2.14</v>
      </c>
    </row>
    <row r="164" spans="1:2" x14ac:dyDescent="0.25">
      <c r="A164" s="1">
        <v>38656</v>
      </c>
      <c r="B164">
        <v>2.48</v>
      </c>
    </row>
    <row r="165" spans="1:2" x14ac:dyDescent="0.25">
      <c r="A165" s="1">
        <v>38625</v>
      </c>
      <c r="B165">
        <v>2.94</v>
      </c>
    </row>
    <row r="166" spans="1:2" x14ac:dyDescent="0.25">
      <c r="A166" s="1">
        <v>38595</v>
      </c>
      <c r="B166">
        <v>2.6190000000000002</v>
      </c>
    </row>
    <row r="167" spans="1:2" x14ac:dyDescent="0.25">
      <c r="A167" s="1">
        <v>38564</v>
      </c>
      <c r="B167">
        <v>2.286</v>
      </c>
    </row>
    <row r="168" spans="1:2" x14ac:dyDescent="0.25">
      <c r="A168" s="1">
        <v>38533</v>
      </c>
      <c r="B168">
        <v>2.21</v>
      </c>
    </row>
    <row r="169" spans="1:2" x14ac:dyDescent="0.25">
      <c r="A169" s="1">
        <v>38503</v>
      </c>
      <c r="B169">
        <v>2.093</v>
      </c>
    </row>
    <row r="170" spans="1:2" x14ac:dyDescent="0.25">
      <c r="A170" s="1">
        <v>38472</v>
      </c>
      <c r="B170">
        <v>2.238</v>
      </c>
    </row>
    <row r="171" spans="1:2" x14ac:dyDescent="0.25">
      <c r="A171" s="1">
        <v>38442</v>
      </c>
      <c r="B171">
        <v>2.1589999999999998</v>
      </c>
    </row>
    <row r="172" spans="1:2" x14ac:dyDescent="0.25">
      <c r="A172" s="1">
        <v>38411</v>
      </c>
      <c r="B172">
        <v>1.91</v>
      </c>
    </row>
    <row r="173" spans="1:2" x14ac:dyDescent="0.25">
      <c r="A173" s="1">
        <v>38383</v>
      </c>
      <c r="B173">
        <v>1.8879999999999999</v>
      </c>
    </row>
    <row r="174" spans="1:2" x14ac:dyDescent="0.25">
      <c r="A174" s="1">
        <v>38352</v>
      </c>
      <c r="B174">
        <v>1.8069999999999999</v>
      </c>
    </row>
    <row r="175" spans="1:2" x14ac:dyDescent="0.25">
      <c r="A175" s="1">
        <v>38321</v>
      </c>
      <c r="B175">
        <v>1.9319999999999999</v>
      </c>
    </row>
    <row r="176" spans="1:2" x14ac:dyDescent="0.25">
      <c r="A176" s="1">
        <v>38291</v>
      </c>
      <c r="B176">
        <v>2.0329999999999999</v>
      </c>
    </row>
    <row r="177" spans="1:2" x14ac:dyDescent="0.25">
      <c r="A177" s="1">
        <v>38260</v>
      </c>
      <c r="B177">
        <v>1.9159999999999999</v>
      </c>
    </row>
    <row r="178" spans="1:2" x14ac:dyDescent="0.25">
      <c r="A178" s="1">
        <v>38230</v>
      </c>
      <c r="B178">
        <v>1.86</v>
      </c>
    </row>
    <row r="179" spans="1:2" x14ac:dyDescent="0.25">
      <c r="A179" s="1">
        <v>38199</v>
      </c>
      <c r="B179">
        <v>1.899</v>
      </c>
    </row>
    <row r="180" spans="1:2" x14ac:dyDescent="0.25">
      <c r="A180" s="1">
        <v>38168</v>
      </c>
      <c r="B180">
        <v>1.907</v>
      </c>
    </row>
    <row r="181" spans="1:2" x14ac:dyDescent="0.25">
      <c r="A181" s="1">
        <v>38138</v>
      </c>
      <c r="B181">
        <v>2.0510000000000002</v>
      </c>
    </row>
    <row r="182" spans="1:2" x14ac:dyDescent="0.25">
      <c r="A182" s="1">
        <v>38107</v>
      </c>
      <c r="B182">
        <v>1.8120000000000001</v>
      </c>
    </row>
    <row r="183" spans="1:2" x14ac:dyDescent="0.25">
      <c r="A183" s="1">
        <v>38077</v>
      </c>
      <c r="B183">
        <v>1.752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activeCell="H27" sqref="H27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B2" t="s">
        <v>9</v>
      </c>
    </row>
    <row r="3" spans="1:2" x14ac:dyDescent="0.25">
      <c r="B3" t="s">
        <v>10</v>
      </c>
    </row>
    <row r="4" spans="1:2" x14ac:dyDescent="0.25">
      <c r="A4" s="2">
        <v>43524</v>
      </c>
      <c r="B4">
        <f>0.1</f>
        <v>0.1</v>
      </c>
    </row>
    <row r="5" spans="1:2" x14ac:dyDescent="0.25">
      <c r="A5" s="2">
        <v>43496</v>
      </c>
      <c r="B5">
        <f>-1.6</f>
        <v>-1.6</v>
      </c>
    </row>
    <row r="6" spans="1:2" x14ac:dyDescent="0.25">
      <c r="A6" s="2">
        <v>43465</v>
      </c>
      <c r="B6">
        <f>-1.6</f>
        <v>-1.6</v>
      </c>
    </row>
    <row r="7" spans="1:2" x14ac:dyDescent="0.25">
      <c r="A7" s="2">
        <v>43434</v>
      </c>
      <c r="B7">
        <f>-0.3</f>
        <v>-0.3</v>
      </c>
    </row>
    <row r="8" spans="1:2" x14ac:dyDescent="0.25">
      <c r="A8" s="2">
        <v>43404</v>
      </c>
      <c r="B8">
        <f>0.3</f>
        <v>0.3</v>
      </c>
    </row>
    <row r="9" spans="1:2" x14ac:dyDescent="0.25">
      <c r="A9" s="2">
        <v>43373</v>
      </c>
      <c r="B9">
        <f>-1.1</f>
        <v>-1.1000000000000001</v>
      </c>
    </row>
    <row r="10" spans="1:2" x14ac:dyDescent="0.25">
      <c r="A10" s="2">
        <v>43343</v>
      </c>
      <c r="B10">
        <f>0.8</f>
        <v>0.8</v>
      </c>
    </row>
    <row r="11" spans="1:2" x14ac:dyDescent="0.25">
      <c r="A11" s="2">
        <v>43312</v>
      </c>
      <c r="B11">
        <f>1.4</f>
        <v>1.4</v>
      </c>
    </row>
    <row r="12" spans="1:2" x14ac:dyDescent="0.25">
      <c r="A12" s="2">
        <v>43281</v>
      </c>
      <c r="B12">
        <f>-0.2</f>
        <v>-0.2</v>
      </c>
    </row>
    <row r="13" spans="1:2" x14ac:dyDescent="0.25">
      <c r="A13" s="2">
        <v>43251</v>
      </c>
      <c r="B13">
        <f>-0.4</f>
        <v>-0.4</v>
      </c>
    </row>
    <row r="14" spans="1:2" x14ac:dyDescent="0.25">
      <c r="A14" s="2">
        <v>43220</v>
      </c>
      <c r="B14">
        <f>-0.2</f>
        <v>-0.2</v>
      </c>
    </row>
    <row r="15" spans="1:2" x14ac:dyDescent="0.25">
      <c r="A15" s="2">
        <v>43190</v>
      </c>
      <c r="B15">
        <f>-0.3</f>
        <v>-0.3</v>
      </c>
    </row>
    <row r="16" spans="1:2" x14ac:dyDescent="0.25">
      <c r="A16" s="2">
        <v>43159</v>
      </c>
      <c r="B16">
        <f>-0.2</f>
        <v>-0.2</v>
      </c>
    </row>
    <row r="17" spans="1:2" x14ac:dyDescent="0.25">
      <c r="A17" s="2">
        <v>43131</v>
      </c>
      <c r="B17">
        <f>-0.8</f>
        <v>-0.8</v>
      </c>
    </row>
    <row r="18" spans="1:2" x14ac:dyDescent="0.25">
      <c r="A18" s="2">
        <v>43100</v>
      </c>
      <c r="B18">
        <f>0.1</f>
        <v>0.1</v>
      </c>
    </row>
    <row r="19" spans="1:2" x14ac:dyDescent="0.25">
      <c r="A19" s="2">
        <v>43069</v>
      </c>
      <c r="B19">
        <f>-0.4</f>
        <v>-0.4</v>
      </c>
    </row>
    <row r="20" spans="1:2" x14ac:dyDescent="0.25">
      <c r="A20" s="2">
        <v>43039</v>
      </c>
      <c r="B20">
        <f>0.2</f>
        <v>0.2</v>
      </c>
    </row>
    <row r="21" spans="1:2" x14ac:dyDescent="0.25">
      <c r="A21" s="2">
        <v>43008</v>
      </c>
      <c r="B21">
        <f>2.5</f>
        <v>2.5</v>
      </c>
    </row>
    <row r="22" spans="1:2" x14ac:dyDescent="0.25">
      <c r="A22" s="2">
        <v>42978</v>
      </c>
      <c r="B22">
        <f>2.6</f>
        <v>2.6</v>
      </c>
    </row>
    <row r="23" spans="1:2" x14ac:dyDescent="0.25">
      <c r="A23" s="2">
        <v>42947</v>
      </c>
      <c r="B23">
        <f>0</f>
        <v>0</v>
      </c>
    </row>
    <row r="24" spans="1:2" x14ac:dyDescent="0.25">
      <c r="A24" s="2">
        <v>42916</v>
      </c>
      <c r="B24">
        <f>0.8</f>
        <v>0.8</v>
      </c>
    </row>
    <row r="25" spans="1:2" x14ac:dyDescent="0.25">
      <c r="A25" s="2">
        <v>42886</v>
      </c>
      <c r="B25">
        <f>1.2</f>
        <v>1.2</v>
      </c>
    </row>
    <row r="26" spans="1:2" x14ac:dyDescent="0.25">
      <c r="A26" s="2">
        <v>42855</v>
      </c>
      <c r="B26">
        <f>0.4</f>
        <v>0.4</v>
      </c>
    </row>
    <row r="27" spans="1:2" x14ac:dyDescent="0.25">
      <c r="A27" s="2">
        <v>42825</v>
      </c>
      <c r="B27">
        <f>-0.4</f>
        <v>-0.4</v>
      </c>
    </row>
    <row r="28" spans="1:2" x14ac:dyDescent="0.25">
      <c r="A28" s="2">
        <v>42794</v>
      </c>
      <c r="B28">
        <f>2.5</f>
        <v>2.5</v>
      </c>
    </row>
    <row r="29" spans="1:2" x14ac:dyDescent="0.25">
      <c r="A29" s="2">
        <v>42766</v>
      </c>
      <c r="B29">
        <f>0.5</f>
        <v>0.5</v>
      </c>
    </row>
    <row r="30" spans="1:2" x14ac:dyDescent="0.25">
      <c r="A30" s="2">
        <v>42735</v>
      </c>
      <c r="B30">
        <f>1.7</f>
        <v>1.7</v>
      </c>
    </row>
    <row r="31" spans="1:2" x14ac:dyDescent="0.25">
      <c r="A31" s="2">
        <v>42704</v>
      </c>
      <c r="B31">
        <f>0.3</f>
        <v>0.3</v>
      </c>
    </row>
    <row r="32" spans="1:2" x14ac:dyDescent="0.25">
      <c r="A32" s="2">
        <v>42674</v>
      </c>
      <c r="B32">
        <f>0.6</f>
        <v>0.6</v>
      </c>
    </row>
    <row r="33" spans="1:2" x14ac:dyDescent="0.25">
      <c r="A33" s="2">
        <v>42643</v>
      </c>
      <c r="B33">
        <f>1</f>
        <v>1</v>
      </c>
    </row>
    <row r="34" spans="1:2" x14ac:dyDescent="0.25">
      <c r="A34" s="2">
        <v>42613</v>
      </c>
      <c r="B34">
        <f>0.9</f>
        <v>0.9</v>
      </c>
    </row>
    <row r="35" spans="1:2" x14ac:dyDescent="0.25">
      <c r="A35" s="2">
        <v>42582</v>
      </c>
      <c r="B35">
        <f>1.1</f>
        <v>1.1000000000000001</v>
      </c>
    </row>
    <row r="36" spans="1:2" x14ac:dyDescent="0.25">
      <c r="A36" s="2">
        <v>42551</v>
      </c>
      <c r="B36">
        <f>0.7</f>
        <v>0.7</v>
      </c>
    </row>
    <row r="37" spans="1:2" x14ac:dyDescent="0.25">
      <c r="A37" s="2">
        <v>42521</v>
      </c>
      <c r="B37">
        <f>-0.3</f>
        <v>-0.3</v>
      </c>
    </row>
    <row r="38" spans="1:2" x14ac:dyDescent="0.25">
      <c r="A38" s="2">
        <v>42490</v>
      </c>
      <c r="B38">
        <f>0.1</f>
        <v>0.1</v>
      </c>
    </row>
    <row r="39" spans="1:2" x14ac:dyDescent="0.25">
      <c r="A39" s="2">
        <v>42460</v>
      </c>
      <c r="B39">
        <f>-0.7</f>
        <v>-0.7</v>
      </c>
    </row>
    <row r="40" spans="1:2" x14ac:dyDescent="0.25">
      <c r="A40" s="2">
        <v>42429</v>
      </c>
      <c r="B40">
        <f>-0.1</f>
        <v>-0.1</v>
      </c>
    </row>
    <row r="41" spans="1:2" x14ac:dyDescent="0.25">
      <c r="A41" s="2">
        <v>42400</v>
      </c>
      <c r="B41">
        <f>1.5</f>
        <v>1.5</v>
      </c>
    </row>
    <row r="42" spans="1:2" x14ac:dyDescent="0.25">
      <c r="A42" s="2">
        <v>42369</v>
      </c>
      <c r="B42">
        <f>-0.6</f>
        <v>-0.6</v>
      </c>
    </row>
    <row r="43" spans="1:2" x14ac:dyDescent="0.25">
      <c r="A43" s="2">
        <v>42338</v>
      </c>
      <c r="B43">
        <f>0.2</f>
        <v>0.2</v>
      </c>
    </row>
    <row r="44" spans="1:2" x14ac:dyDescent="0.25">
      <c r="A44" s="2">
        <v>42308</v>
      </c>
      <c r="B44">
        <f>-0.6</f>
        <v>-0.6</v>
      </c>
    </row>
    <row r="45" spans="1:2" x14ac:dyDescent="0.25">
      <c r="A45" s="2">
        <v>42277</v>
      </c>
      <c r="B45">
        <f>0.1</f>
        <v>0.1</v>
      </c>
    </row>
    <row r="46" spans="1:2" x14ac:dyDescent="0.25">
      <c r="A46" s="2">
        <v>42247</v>
      </c>
      <c r="B46">
        <f>1.7</f>
        <v>1.7</v>
      </c>
    </row>
    <row r="47" spans="1:2" x14ac:dyDescent="0.25">
      <c r="A47" s="2">
        <v>42216</v>
      </c>
      <c r="B47">
        <f>0.9</f>
        <v>0.9</v>
      </c>
    </row>
    <row r="48" spans="1:2" x14ac:dyDescent="0.25">
      <c r="A48" s="2">
        <v>42185</v>
      </c>
      <c r="B48">
        <f>-2.3</f>
        <v>-2.2999999999999998</v>
      </c>
    </row>
    <row r="49" spans="1:2" x14ac:dyDescent="0.25">
      <c r="A49" s="2">
        <v>42155</v>
      </c>
      <c r="B49">
        <f>1.3</f>
        <v>1.3</v>
      </c>
    </row>
    <row r="50" spans="1:2" x14ac:dyDescent="0.25">
      <c r="A50" s="2">
        <v>42124</v>
      </c>
      <c r="B50">
        <f>0.3</f>
        <v>0.3</v>
      </c>
    </row>
    <row r="51" spans="1:2" x14ac:dyDescent="0.25">
      <c r="A51" s="2">
        <v>42094</v>
      </c>
      <c r="B51">
        <f>1.5</f>
        <v>1.5</v>
      </c>
    </row>
    <row r="52" spans="1:2" x14ac:dyDescent="0.25">
      <c r="A52" s="2">
        <v>42063</v>
      </c>
      <c r="B52">
        <f>-0.2</f>
        <v>-0.2</v>
      </c>
    </row>
    <row r="53" spans="1:2" x14ac:dyDescent="0.25">
      <c r="A53" s="2">
        <v>42035</v>
      </c>
      <c r="B53">
        <f>0.7</f>
        <v>0.7</v>
      </c>
    </row>
    <row r="54" spans="1:2" x14ac:dyDescent="0.25">
      <c r="A54" s="2">
        <v>42004</v>
      </c>
      <c r="B54">
        <f>-0.6</f>
        <v>-0.6</v>
      </c>
    </row>
    <row r="55" spans="1:2" x14ac:dyDescent="0.25">
      <c r="A55" s="2">
        <v>41973</v>
      </c>
      <c r="B55">
        <f>2.5</f>
        <v>2.5</v>
      </c>
    </row>
    <row r="56" spans="1:2" x14ac:dyDescent="0.25">
      <c r="A56" s="2">
        <v>41943</v>
      </c>
      <c r="B56">
        <f>0.9</f>
        <v>0.9</v>
      </c>
    </row>
    <row r="57" spans="1:2" x14ac:dyDescent="0.25">
      <c r="A57" s="2">
        <v>41912</v>
      </c>
      <c r="B57">
        <f>0</f>
        <v>0</v>
      </c>
    </row>
    <row r="58" spans="1:2" x14ac:dyDescent="0.25">
      <c r="A58" s="2">
        <v>41882</v>
      </c>
      <c r="B58">
        <f>1.2</f>
        <v>1.2</v>
      </c>
    </row>
    <row r="59" spans="1:2" x14ac:dyDescent="0.25">
      <c r="A59" s="2">
        <v>41851</v>
      </c>
      <c r="B59">
        <f>-0.5</f>
        <v>-0.5</v>
      </c>
    </row>
    <row r="60" spans="1:2" x14ac:dyDescent="0.25">
      <c r="A60" s="2">
        <v>41820</v>
      </c>
      <c r="B60">
        <f>1.3</f>
        <v>1.3</v>
      </c>
    </row>
    <row r="61" spans="1:2" x14ac:dyDescent="0.25">
      <c r="A61" s="2">
        <v>41790</v>
      </c>
      <c r="B61">
        <f>1.8</f>
        <v>1.8</v>
      </c>
    </row>
    <row r="62" spans="1:2" x14ac:dyDescent="0.25">
      <c r="A62" s="2">
        <v>41759</v>
      </c>
      <c r="B62">
        <f>-0.7</f>
        <v>-0.7</v>
      </c>
    </row>
    <row r="63" spans="1:2" x14ac:dyDescent="0.25">
      <c r="A63" s="2">
        <v>41729</v>
      </c>
      <c r="B63">
        <f>1</f>
        <v>1</v>
      </c>
    </row>
    <row r="64" spans="1:2" x14ac:dyDescent="0.25">
      <c r="A64" s="2">
        <v>41698</v>
      </c>
      <c r="B64">
        <f>1.8</f>
        <v>1.8</v>
      </c>
    </row>
    <row r="65" spans="1:2" x14ac:dyDescent="0.25">
      <c r="A65" s="2">
        <v>41670</v>
      </c>
      <c r="B65">
        <f>-0.2</f>
        <v>-0.2</v>
      </c>
    </row>
    <row r="66" spans="1:2" x14ac:dyDescent="0.25">
      <c r="A66" s="2">
        <v>41639</v>
      </c>
      <c r="B66">
        <f>-0.1</f>
        <v>-0.1</v>
      </c>
    </row>
    <row r="67" spans="1:2" x14ac:dyDescent="0.25">
      <c r="A67" s="2">
        <v>41608</v>
      </c>
      <c r="B67">
        <f>0.1</f>
        <v>0.1</v>
      </c>
    </row>
    <row r="68" spans="1:2" x14ac:dyDescent="0.25">
      <c r="A68" s="2">
        <v>41578</v>
      </c>
      <c r="B68">
        <f>1.4</f>
        <v>1.4</v>
      </c>
    </row>
    <row r="69" spans="1:2" x14ac:dyDescent="0.25">
      <c r="A69" s="2">
        <v>41547</v>
      </c>
      <c r="B69">
        <f>0.2</f>
        <v>0.2</v>
      </c>
    </row>
    <row r="70" spans="1:2" x14ac:dyDescent="0.25">
      <c r="A70" s="2">
        <v>41517</v>
      </c>
      <c r="B70">
        <f>-1.3</f>
        <v>-1.3</v>
      </c>
    </row>
    <row r="71" spans="1:2" x14ac:dyDescent="0.25">
      <c r="A71" s="2">
        <v>41486</v>
      </c>
      <c r="B71">
        <f>0.8</f>
        <v>0.8</v>
      </c>
    </row>
    <row r="72" spans="1:2" x14ac:dyDescent="0.25">
      <c r="A72" s="2">
        <v>41455</v>
      </c>
      <c r="B72">
        <f>1</f>
        <v>1</v>
      </c>
    </row>
    <row r="73" spans="1:2" x14ac:dyDescent="0.25">
      <c r="A73" s="2">
        <v>41425</v>
      </c>
      <c r="B73">
        <f>0.8</f>
        <v>0.8</v>
      </c>
    </row>
    <row r="74" spans="1:2" x14ac:dyDescent="0.25">
      <c r="A74" s="2">
        <v>41394</v>
      </c>
      <c r="B74">
        <f>0.7</f>
        <v>0.7</v>
      </c>
    </row>
    <row r="75" spans="1:2" x14ac:dyDescent="0.25">
      <c r="A75" s="2">
        <v>41364</v>
      </c>
      <c r="B75">
        <f>0.8</f>
        <v>0.8</v>
      </c>
    </row>
    <row r="76" spans="1:2" x14ac:dyDescent="0.25">
      <c r="A76" s="2">
        <v>41333</v>
      </c>
      <c r="B76">
        <f>1.2</f>
        <v>1.2</v>
      </c>
    </row>
    <row r="77" spans="1:2" x14ac:dyDescent="0.25">
      <c r="A77" s="2">
        <v>41305</v>
      </c>
      <c r="B77">
        <f>-0.9</f>
        <v>-0.9</v>
      </c>
    </row>
    <row r="78" spans="1:2" x14ac:dyDescent="0.25">
      <c r="A78" s="2">
        <v>41274</v>
      </c>
      <c r="B78">
        <f>1.2</f>
        <v>1.2</v>
      </c>
    </row>
    <row r="79" spans="1:2" x14ac:dyDescent="0.25">
      <c r="A79" s="2">
        <v>41243</v>
      </c>
      <c r="B79">
        <f>0.3</f>
        <v>0.3</v>
      </c>
    </row>
    <row r="80" spans="1:2" x14ac:dyDescent="0.25">
      <c r="A80" s="2">
        <v>41213</v>
      </c>
      <c r="B80">
        <f>-0.5</f>
        <v>-0.5</v>
      </c>
    </row>
    <row r="81" spans="1:2" x14ac:dyDescent="0.25">
      <c r="A81" s="2">
        <v>41182</v>
      </c>
      <c r="B81">
        <f>0.5</f>
        <v>0.5</v>
      </c>
    </row>
    <row r="82" spans="1:2" x14ac:dyDescent="0.25">
      <c r="A82" s="2">
        <v>41152</v>
      </c>
      <c r="B82">
        <f>-0.3</f>
        <v>-0.3</v>
      </c>
    </row>
    <row r="83" spans="1:2" x14ac:dyDescent="0.25">
      <c r="A83" s="2">
        <v>41121</v>
      </c>
      <c r="B83">
        <f>0.7</f>
        <v>0.7</v>
      </c>
    </row>
    <row r="84" spans="1:2" x14ac:dyDescent="0.25">
      <c r="A84" s="2">
        <v>41090</v>
      </c>
      <c r="B84">
        <f>0.5</f>
        <v>0.5</v>
      </c>
    </row>
    <row r="85" spans="1:2" x14ac:dyDescent="0.25">
      <c r="A85" s="2">
        <v>41060</v>
      </c>
      <c r="B85">
        <f>-2</f>
        <v>-2</v>
      </c>
    </row>
    <row r="86" spans="1:2" x14ac:dyDescent="0.25">
      <c r="A86" s="2">
        <v>41029</v>
      </c>
      <c r="B86">
        <f>-0.3</f>
        <v>-0.3</v>
      </c>
    </row>
    <row r="87" spans="1:2" x14ac:dyDescent="0.25">
      <c r="A87" s="2">
        <v>40999</v>
      </c>
      <c r="B87">
        <f>-0.3</f>
        <v>-0.3</v>
      </c>
    </row>
    <row r="88" spans="1:2" x14ac:dyDescent="0.25">
      <c r="A88" s="2">
        <v>40968</v>
      </c>
      <c r="B88">
        <f>0.5</f>
        <v>0.5</v>
      </c>
    </row>
    <row r="89" spans="1:2" x14ac:dyDescent="0.25">
      <c r="A89" s="2">
        <v>40939</v>
      </c>
      <c r="B89">
        <f>-0.7</f>
        <v>-0.7</v>
      </c>
    </row>
    <row r="90" spans="1:2" x14ac:dyDescent="0.25">
      <c r="A90" s="2">
        <v>40908</v>
      </c>
      <c r="B90">
        <f>0.3</f>
        <v>0.3</v>
      </c>
    </row>
    <row r="91" spans="1:2" x14ac:dyDescent="0.25">
      <c r="A91" s="2">
        <v>40877</v>
      </c>
      <c r="B91">
        <f>0.2</f>
        <v>0.2</v>
      </c>
    </row>
    <row r="92" spans="1:2" x14ac:dyDescent="0.25">
      <c r="A92" s="2">
        <v>40847</v>
      </c>
      <c r="B92">
        <f>1.5</f>
        <v>1.5</v>
      </c>
    </row>
    <row r="93" spans="1:2" x14ac:dyDescent="0.25">
      <c r="A93" s="2">
        <v>40816</v>
      </c>
      <c r="B93">
        <f>0</f>
        <v>0</v>
      </c>
    </row>
    <row r="94" spans="1:2" x14ac:dyDescent="0.25">
      <c r="A94" s="2">
        <v>40786</v>
      </c>
      <c r="B94">
        <f>-0.2</f>
        <v>-0.2</v>
      </c>
    </row>
    <row r="95" spans="1:2" x14ac:dyDescent="0.25">
      <c r="A95" s="2">
        <v>40755</v>
      </c>
      <c r="B95">
        <f>-1.2</f>
        <v>-1.2</v>
      </c>
    </row>
    <row r="96" spans="1:2" x14ac:dyDescent="0.25">
      <c r="A96" s="2">
        <v>40724</v>
      </c>
      <c r="B96">
        <f>0.2</f>
        <v>0.2</v>
      </c>
    </row>
    <row r="97" spans="1:2" x14ac:dyDescent="0.25">
      <c r="A97" s="2">
        <v>40694</v>
      </c>
      <c r="B97">
        <f>0.1</f>
        <v>0.1</v>
      </c>
    </row>
    <row r="98" spans="1:2" x14ac:dyDescent="0.25">
      <c r="A98" s="2">
        <v>40663</v>
      </c>
      <c r="B98">
        <f>2.1</f>
        <v>2.1</v>
      </c>
    </row>
    <row r="99" spans="1:2" x14ac:dyDescent="0.25">
      <c r="A99" s="2">
        <v>40633</v>
      </c>
      <c r="B99">
        <f>-0.2</f>
        <v>-0.2</v>
      </c>
    </row>
    <row r="100" spans="1:2" x14ac:dyDescent="0.25">
      <c r="A100" s="2">
        <v>40602</v>
      </c>
      <c r="B100">
        <f>-0.8</f>
        <v>-0.8</v>
      </c>
    </row>
    <row r="101" spans="1:2" x14ac:dyDescent="0.25">
      <c r="A101" s="2">
        <v>40574</v>
      </c>
      <c r="B101">
        <f>1.7</f>
        <v>1.7</v>
      </c>
    </row>
    <row r="102" spans="1:2" x14ac:dyDescent="0.25">
      <c r="A102" s="2">
        <v>40543</v>
      </c>
      <c r="B102">
        <f>-0.8</f>
        <v>-0.8</v>
      </c>
    </row>
    <row r="103" spans="1:2" x14ac:dyDescent="0.25">
      <c r="A103" s="2">
        <v>40512</v>
      </c>
      <c r="B103">
        <f>0.3</f>
        <v>0.3</v>
      </c>
    </row>
    <row r="104" spans="1:2" x14ac:dyDescent="0.25">
      <c r="A104" s="2">
        <v>40482</v>
      </c>
      <c r="B104">
        <f>-0.5</f>
        <v>-0.5</v>
      </c>
    </row>
    <row r="105" spans="1:2" x14ac:dyDescent="0.25">
      <c r="A105" s="2">
        <v>40451</v>
      </c>
      <c r="B105">
        <f>-1</f>
        <v>-1</v>
      </c>
    </row>
    <row r="106" spans="1:2" x14ac:dyDescent="0.25">
      <c r="A106" s="2">
        <v>40421</v>
      </c>
      <c r="B106">
        <f>-0.2</f>
        <v>-0.2</v>
      </c>
    </row>
    <row r="107" spans="1:2" x14ac:dyDescent="0.25">
      <c r="A107" s="2">
        <v>40390</v>
      </c>
      <c r="B107">
        <f>0.6</f>
        <v>0.6</v>
      </c>
    </row>
    <row r="108" spans="1:2" x14ac:dyDescent="0.25">
      <c r="A108" s="2">
        <v>40359</v>
      </c>
      <c r="B108">
        <f>-0.4</f>
        <v>-0.4</v>
      </c>
    </row>
    <row r="109" spans="1:2" x14ac:dyDescent="0.25">
      <c r="A109" s="2">
        <v>40329</v>
      </c>
      <c r="B109">
        <f>0.9</f>
        <v>0.9</v>
      </c>
    </row>
    <row r="110" spans="1:2" x14ac:dyDescent="0.25">
      <c r="A110" s="2">
        <v>40298</v>
      </c>
      <c r="B110">
        <f>0.8</f>
        <v>0.8</v>
      </c>
    </row>
    <row r="111" spans="1:2" x14ac:dyDescent="0.25">
      <c r="A111" s="2">
        <v>40268</v>
      </c>
      <c r="B111">
        <f>-0.8</f>
        <v>-0.8</v>
      </c>
    </row>
    <row r="112" spans="1:2" x14ac:dyDescent="0.25">
      <c r="A112" s="2">
        <v>40237</v>
      </c>
      <c r="B112">
        <f>1.6</f>
        <v>1.6</v>
      </c>
    </row>
    <row r="113" spans="1:2" x14ac:dyDescent="0.25">
      <c r="A113" s="2">
        <v>40209</v>
      </c>
      <c r="B113">
        <f>0.3</f>
        <v>0.3</v>
      </c>
    </row>
    <row r="114" spans="1:2" x14ac:dyDescent="0.25">
      <c r="A114" s="2">
        <v>40178</v>
      </c>
      <c r="B114">
        <f>0.6</f>
        <v>0.6</v>
      </c>
    </row>
    <row r="115" spans="1:2" x14ac:dyDescent="0.25">
      <c r="A115" s="2">
        <v>40147</v>
      </c>
      <c r="B115">
        <f>0.3</f>
        <v>0.3</v>
      </c>
    </row>
    <row r="116" spans="1:2" x14ac:dyDescent="0.25">
      <c r="A116" s="2">
        <v>40117</v>
      </c>
      <c r="B116">
        <f>0.5</f>
        <v>0.5</v>
      </c>
    </row>
    <row r="117" spans="1:2" x14ac:dyDescent="0.25">
      <c r="A117" s="2">
        <v>40086</v>
      </c>
      <c r="B117">
        <f>-1.7</f>
        <v>-1.7</v>
      </c>
    </row>
    <row r="118" spans="1:2" x14ac:dyDescent="0.25">
      <c r="A118" s="2">
        <v>40056</v>
      </c>
      <c r="B118">
        <f>3.1</f>
        <v>3.1</v>
      </c>
    </row>
    <row r="119" spans="1:2" x14ac:dyDescent="0.25">
      <c r="A119" s="2">
        <v>40025</v>
      </c>
      <c r="B119">
        <f>-0.5</f>
        <v>-0.5</v>
      </c>
    </row>
    <row r="120" spans="1:2" x14ac:dyDescent="0.25">
      <c r="A120" s="2">
        <v>39994</v>
      </c>
      <c r="B120">
        <f>1.5</f>
        <v>1.5</v>
      </c>
    </row>
    <row r="121" spans="1:2" x14ac:dyDescent="0.25">
      <c r="A121" s="2">
        <v>39964</v>
      </c>
      <c r="B121">
        <f>2.3</f>
        <v>2.2999999999999998</v>
      </c>
    </row>
    <row r="122" spans="1:2" x14ac:dyDescent="0.25">
      <c r="A122" s="2">
        <v>39933</v>
      </c>
      <c r="B122">
        <f>-1.7</f>
        <v>-1.7</v>
      </c>
    </row>
    <row r="123" spans="1:2" x14ac:dyDescent="0.25">
      <c r="A123" s="2">
        <v>39903</v>
      </c>
      <c r="B123">
        <f>-0.4</f>
        <v>-0.4</v>
      </c>
    </row>
    <row r="124" spans="1:2" x14ac:dyDescent="0.25">
      <c r="A124" s="2">
        <v>39872</v>
      </c>
      <c r="B124">
        <f>-0.7</f>
        <v>-0.7</v>
      </c>
    </row>
    <row r="125" spans="1:2" x14ac:dyDescent="0.25">
      <c r="A125" s="2">
        <v>39844</v>
      </c>
      <c r="B125">
        <f>-3.7</f>
        <v>-3.7</v>
      </c>
    </row>
    <row r="126" spans="1:2" x14ac:dyDescent="0.25">
      <c r="A126" s="2">
        <v>39813</v>
      </c>
      <c r="B126">
        <f>-3.9</f>
        <v>-3.9</v>
      </c>
    </row>
    <row r="127" spans="1:2" x14ac:dyDescent="0.25">
      <c r="A127" s="2">
        <v>39782</v>
      </c>
      <c r="B127">
        <f>-4.2</f>
        <v>-4.2</v>
      </c>
    </row>
    <row r="128" spans="1:2" x14ac:dyDescent="0.25">
      <c r="A128" s="2">
        <v>39752</v>
      </c>
      <c r="B128">
        <f>-1.3</f>
        <v>-1.3</v>
      </c>
    </row>
    <row r="129" spans="1:2" x14ac:dyDescent="0.25">
      <c r="A129" s="2">
        <v>39721</v>
      </c>
      <c r="B129">
        <f>-0.4</f>
        <v>-0.4</v>
      </c>
    </row>
    <row r="130" spans="1:2" x14ac:dyDescent="0.25">
      <c r="A130" s="2">
        <v>39691</v>
      </c>
      <c r="B130">
        <f>-1.3</f>
        <v>-1.3</v>
      </c>
    </row>
    <row r="131" spans="1:2" x14ac:dyDescent="0.25">
      <c r="A131" s="2">
        <v>39660</v>
      </c>
      <c r="B131">
        <f>-2.6</f>
        <v>-2.6</v>
      </c>
    </row>
    <row r="132" spans="1:2" x14ac:dyDescent="0.25">
      <c r="A132" s="2">
        <v>39629</v>
      </c>
      <c r="B132">
        <f>-2.1</f>
        <v>-2.1</v>
      </c>
    </row>
    <row r="133" spans="1:2" x14ac:dyDescent="0.25">
      <c r="A133" s="2">
        <v>39599</v>
      </c>
      <c r="B133">
        <f>-3.3</f>
        <v>-3.3</v>
      </c>
    </row>
    <row r="134" spans="1:2" x14ac:dyDescent="0.25">
      <c r="A134" s="2">
        <v>39568</v>
      </c>
      <c r="B134">
        <f>-0.3</f>
        <v>-0.3</v>
      </c>
    </row>
    <row r="135" spans="1:2" x14ac:dyDescent="0.25">
      <c r="A135" s="2">
        <v>39538</v>
      </c>
      <c r="B135">
        <f>-1.5</f>
        <v>-1.5</v>
      </c>
    </row>
    <row r="136" spans="1:2" x14ac:dyDescent="0.25">
      <c r="A136" s="2">
        <v>39507</v>
      </c>
      <c r="B136">
        <f>1.2</f>
        <v>1.2</v>
      </c>
    </row>
    <row r="137" spans="1:2" x14ac:dyDescent="0.25">
      <c r="A137" s="2">
        <v>39478</v>
      </c>
      <c r="B137">
        <f>-3.6</f>
        <v>-3.6</v>
      </c>
    </row>
    <row r="138" spans="1:2" x14ac:dyDescent="0.25">
      <c r="A138" s="2">
        <v>39447</v>
      </c>
      <c r="B138">
        <f>1.8</f>
        <v>1.8</v>
      </c>
    </row>
    <row r="139" spans="1:2" x14ac:dyDescent="0.25">
      <c r="A139" s="2">
        <v>39416</v>
      </c>
      <c r="B139">
        <f>0.7</f>
        <v>0.7</v>
      </c>
    </row>
    <row r="140" spans="1:2" x14ac:dyDescent="0.25">
      <c r="A140" s="2">
        <v>39386</v>
      </c>
      <c r="B140">
        <f>0.8</f>
        <v>0.8</v>
      </c>
    </row>
    <row r="141" spans="1:2" x14ac:dyDescent="0.25">
      <c r="A141" s="2">
        <v>39355</v>
      </c>
      <c r="B141">
        <f>3.1</f>
        <v>3.1</v>
      </c>
    </row>
    <row r="142" spans="1:2" x14ac:dyDescent="0.25">
      <c r="A142" s="2">
        <v>39325</v>
      </c>
      <c r="B142">
        <f>-0.8</f>
        <v>-0.8</v>
      </c>
    </row>
    <row r="143" spans="1:2" x14ac:dyDescent="0.25">
      <c r="A143" s="2">
        <v>39294</v>
      </c>
      <c r="B143">
        <f>-0.5</f>
        <v>-0.5</v>
      </c>
    </row>
    <row r="144" spans="1:2" x14ac:dyDescent="0.25">
      <c r="A144" s="2">
        <v>39263</v>
      </c>
      <c r="B144">
        <f>2.8</f>
        <v>2.8</v>
      </c>
    </row>
    <row r="145" spans="1:2" x14ac:dyDescent="0.25">
      <c r="A145" s="2">
        <v>39233</v>
      </c>
      <c r="B145">
        <f>0.2</f>
        <v>0.2</v>
      </c>
    </row>
    <row r="146" spans="1:2" x14ac:dyDescent="0.25">
      <c r="A146" s="2">
        <v>39202</v>
      </c>
      <c r="B146">
        <f>0.4</f>
        <v>0.4</v>
      </c>
    </row>
    <row r="147" spans="1:2" x14ac:dyDescent="0.25">
      <c r="A147" s="2">
        <v>39172</v>
      </c>
      <c r="B147">
        <f>2</f>
        <v>2</v>
      </c>
    </row>
    <row r="148" spans="1:2" x14ac:dyDescent="0.25">
      <c r="A148" s="2">
        <v>39141</v>
      </c>
      <c r="B148">
        <f>0.8</f>
        <v>0.8</v>
      </c>
    </row>
    <row r="149" spans="1:2" x14ac:dyDescent="0.25">
      <c r="A149" s="2">
        <v>39113</v>
      </c>
      <c r="B149">
        <f>0</f>
        <v>0</v>
      </c>
    </row>
    <row r="150" spans="1:2" x14ac:dyDescent="0.25">
      <c r="A150" s="2">
        <v>39082</v>
      </c>
      <c r="B150">
        <f>2</f>
        <v>2</v>
      </c>
    </row>
    <row r="151" spans="1:2" x14ac:dyDescent="0.25">
      <c r="A151" s="2">
        <v>39051</v>
      </c>
      <c r="B151">
        <f>0</f>
        <v>0</v>
      </c>
    </row>
    <row r="152" spans="1:2" x14ac:dyDescent="0.25">
      <c r="A152" s="2">
        <v>39021</v>
      </c>
      <c r="B152">
        <f>-0.9</f>
        <v>-0.9</v>
      </c>
    </row>
    <row r="153" spans="1:2" x14ac:dyDescent="0.25">
      <c r="A153" s="2">
        <v>38990</v>
      </c>
      <c r="B153">
        <f>0.1</f>
        <v>0.1</v>
      </c>
    </row>
    <row r="154" spans="1:2" x14ac:dyDescent="0.25">
      <c r="A154" s="2">
        <v>38960</v>
      </c>
      <c r="B154">
        <f>0.3</f>
        <v>0.3</v>
      </c>
    </row>
    <row r="155" spans="1:2" x14ac:dyDescent="0.25">
      <c r="A155" s="2">
        <v>38929</v>
      </c>
      <c r="B155">
        <f>-0.3</f>
        <v>-0.3</v>
      </c>
    </row>
    <row r="156" spans="1:2" x14ac:dyDescent="0.25">
      <c r="A156" s="2">
        <v>38898</v>
      </c>
      <c r="B156">
        <f>-0.4</f>
        <v>-0.4</v>
      </c>
    </row>
    <row r="157" spans="1:2" x14ac:dyDescent="0.25">
      <c r="A157" s="2">
        <v>38868</v>
      </c>
      <c r="B157">
        <f>0.3</f>
        <v>0.3</v>
      </c>
    </row>
    <row r="158" spans="1:2" x14ac:dyDescent="0.25">
      <c r="A158" s="2">
        <v>38837</v>
      </c>
      <c r="B158">
        <f>0.4</f>
        <v>0.4</v>
      </c>
    </row>
    <row r="159" spans="1:2" x14ac:dyDescent="0.25">
      <c r="A159" s="2">
        <v>38807</v>
      </c>
      <c r="B159">
        <f>-0.1</f>
        <v>-0.1</v>
      </c>
    </row>
    <row r="160" spans="1:2" x14ac:dyDescent="0.25">
      <c r="A160" s="2">
        <v>38776</v>
      </c>
      <c r="B160">
        <f>-7.6</f>
        <v>-7.6</v>
      </c>
    </row>
    <row r="161" spans="1:2" x14ac:dyDescent="0.25">
      <c r="A161" s="2">
        <v>38748</v>
      </c>
      <c r="B161">
        <f>-1</f>
        <v>-1</v>
      </c>
    </row>
    <row r="162" spans="1:2" x14ac:dyDescent="0.25">
      <c r="A162" s="2">
        <v>38717</v>
      </c>
      <c r="B162">
        <f>2.9</f>
        <v>2.9</v>
      </c>
    </row>
    <row r="163" spans="1:2" x14ac:dyDescent="0.25">
      <c r="A163" s="2">
        <v>38686</v>
      </c>
      <c r="B163">
        <f>1.5</f>
        <v>1.5</v>
      </c>
    </row>
    <row r="164" spans="1:2" x14ac:dyDescent="0.25">
      <c r="A164" s="2">
        <v>38656</v>
      </c>
      <c r="B164">
        <f>1.8</f>
        <v>1.8</v>
      </c>
    </row>
    <row r="165" spans="1:2" x14ac:dyDescent="0.25">
      <c r="A165" s="2">
        <v>38625</v>
      </c>
      <c r="B165">
        <f>3.3</f>
        <v>3.3</v>
      </c>
    </row>
    <row r="166" spans="1:2" x14ac:dyDescent="0.25">
      <c r="A166" s="2">
        <v>38595</v>
      </c>
      <c r="B166">
        <f>-0.9</f>
        <v>-0.9</v>
      </c>
    </row>
    <row r="167" spans="1:2" x14ac:dyDescent="0.25">
      <c r="A167" s="2">
        <v>38564</v>
      </c>
      <c r="B167">
        <f>1</f>
        <v>1</v>
      </c>
    </row>
    <row r="168" spans="1:2" x14ac:dyDescent="0.25">
      <c r="A168" s="2">
        <v>38533</v>
      </c>
      <c r="B168">
        <f>-1.5</f>
        <v>-1.5</v>
      </c>
    </row>
    <row r="169" spans="1:2" x14ac:dyDescent="0.25">
      <c r="A169" s="2">
        <v>38503</v>
      </c>
      <c r="B169">
        <f>-0.4</f>
        <v>-0.4</v>
      </c>
    </row>
    <row r="170" spans="1:2" x14ac:dyDescent="0.25">
      <c r="A170" s="2">
        <v>38472</v>
      </c>
      <c r="B170">
        <f>-1</f>
        <v>-1</v>
      </c>
    </row>
    <row r="171" spans="1:2" x14ac:dyDescent="0.25">
      <c r="A171" s="2">
        <v>38442</v>
      </c>
      <c r="B171">
        <f>-0.6</f>
        <v>-0.6</v>
      </c>
    </row>
    <row r="172" spans="1:2" x14ac:dyDescent="0.25">
      <c r="A172" s="2">
        <v>38411</v>
      </c>
      <c r="B172">
        <f>-0.6</f>
        <v>-0.6</v>
      </c>
    </row>
    <row r="173" spans="1:2" x14ac:dyDescent="0.25">
      <c r="A173" s="2">
        <v>38383</v>
      </c>
      <c r="B173">
        <f>1.3</f>
        <v>1.3</v>
      </c>
    </row>
    <row r="174" spans="1:2" x14ac:dyDescent="0.25">
      <c r="A174" s="2">
        <v>38352</v>
      </c>
      <c r="B174">
        <f>-0.5</f>
        <v>-0.5</v>
      </c>
    </row>
    <row r="175" spans="1:2" x14ac:dyDescent="0.25">
      <c r="A175" s="2">
        <v>38321</v>
      </c>
      <c r="B175">
        <f>-1.6</f>
        <v>-1.6</v>
      </c>
    </row>
    <row r="176" spans="1:2" x14ac:dyDescent="0.25">
      <c r="A176" s="2">
        <v>38291</v>
      </c>
      <c r="B176">
        <f>1.8</f>
        <v>1.8</v>
      </c>
    </row>
    <row r="177" spans="1:2" x14ac:dyDescent="0.25">
      <c r="A177" s="2">
        <v>38260</v>
      </c>
      <c r="B177">
        <f>-1.6</f>
        <v>-1.6</v>
      </c>
    </row>
    <row r="178" spans="1:2" x14ac:dyDescent="0.25">
      <c r="A178" s="2">
        <v>38230</v>
      </c>
      <c r="B178">
        <f>-0.1</f>
        <v>-0.1</v>
      </c>
    </row>
    <row r="179" spans="1:2" x14ac:dyDescent="0.25">
      <c r="A179" s="2">
        <v>38199</v>
      </c>
      <c r="B179">
        <f>1.5</f>
        <v>1.5</v>
      </c>
    </row>
    <row r="180" spans="1:2" x14ac:dyDescent="0.25">
      <c r="A180" s="2">
        <v>38168</v>
      </c>
      <c r="B180">
        <f>-1.3</f>
        <v>-1.3</v>
      </c>
    </row>
    <row r="181" spans="1:2" x14ac:dyDescent="0.25">
      <c r="A181" s="2">
        <v>38138</v>
      </c>
      <c r="B181">
        <f>0.7</f>
        <v>0.7</v>
      </c>
    </row>
    <row r="182" spans="1:2" x14ac:dyDescent="0.25">
      <c r="A182" s="2">
        <v>38107</v>
      </c>
      <c r="B182">
        <f>0.2</f>
        <v>0.2</v>
      </c>
    </row>
    <row r="183" spans="1:2" x14ac:dyDescent="0.25">
      <c r="A183" s="2">
        <v>38077</v>
      </c>
      <c r="B183">
        <f>-0.4</f>
        <v>-0.4</v>
      </c>
    </row>
    <row r="184" spans="1:2" x14ac:dyDescent="0.25">
      <c r="A184" s="2">
        <v>38046</v>
      </c>
      <c r="B184">
        <f>0.3</f>
        <v>0.3</v>
      </c>
    </row>
    <row r="185" spans="1:2" x14ac:dyDescent="0.25">
      <c r="A185" s="2">
        <v>38017</v>
      </c>
      <c r="B185">
        <f>0.9</f>
        <v>0.9</v>
      </c>
    </row>
    <row r="186" spans="1:2" x14ac:dyDescent="0.25">
      <c r="A186" s="2">
        <v>37986</v>
      </c>
      <c r="B186">
        <f>-0.8</f>
        <v>-0.8</v>
      </c>
    </row>
    <row r="187" spans="1:2" x14ac:dyDescent="0.25">
      <c r="A187" s="2">
        <v>37955</v>
      </c>
      <c r="B187">
        <f>2.4</f>
        <v>2.4</v>
      </c>
    </row>
    <row r="188" spans="1:2" x14ac:dyDescent="0.25">
      <c r="A188" s="2">
        <v>37925</v>
      </c>
      <c r="B188">
        <f>0.6</f>
        <v>0.6</v>
      </c>
    </row>
    <row r="189" spans="1:2" x14ac:dyDescent="0.25">
      <c r="A189" s="2">
        <v>37894</v>
      </c>
      <c r="B189">
        <f>-0.9</f>
        <v>-0.9</v>
      </c>
    </row>
    <row r="190" spans="1:2" x14ac:dyDescent="0.25">
      <c r="A190" s="2">
        <v>37864</v>
      </c>
      <c r="B190">
        <f>0.7</f>
        <v>0.7</v>
      </c>
    </row>
    <row r="191" spans="1:2" x14ac:dyDescent="0.25">
      <c r="A191" s="2">
        <v>37833</v>
      </c>
      <c r="B191">
        <f>0.5</f>
        <v>0.5</v>
      </c>
    </row>
    <row r="192" spans="1:2" x14ac:dyDescent="0.25">
      <c r="A192" s="2">
        <v>37802</v>
      </c>
      <c r="B192">
        <f>1.2</f>
        <v>1.2</v>
      </c>
    </row>
    <row r="193" spans="1:2" x14ac:dyDescent="0.25">
      <c r="A193" s="2">
        <v>37772</v>
      </c>
      <c r="B193">
        <f>-0.3</f>
        <v>-0.3</v>
      </c>
    </row>
    <row r="194" spans="1:2" x14ac:dyDescent="0.25">
      <c r="A194" s="2">
        <v>37741</v>
      </c>
      <c r="B194">
        <f>-1.2</f>
        <v>-1.2</v>
      </c>
    </row>
    <row r="195" spans="1:2" x14ac:dyDescent="0.25">
      <c r="A195" s="2">
        <v>37711</v>
      </c>
      <c r="B195">
        <f>0.2</f>
        <v>0.2</v>
      </c>
    </row>
    <row r="196" spans="1:2" x14ac:dyDescent="0.25">
      <c r="A196" s="2">
        <v>37680</v>
      </c>
      <c r="B196">
        <f>0.2</f>
        <v>0.2</v>
      </c>
    </row>
    <row r="197" spans="1:2" x14ac:dyDescent="0.25">
      <c r="A197" s="2">
        <v>37652</v>
      </c>
      <c r="B197">
        <f>-1.1</f>
        <v>-1.1000000000000001</v>
      </c>
    </row>
    <row r="198" spans="1:2" x14ac:dyDescent="0.25">
      <c r="A198" s="2">
        <v>37621</v>
      </c>
      <c r="B198">
        <f>-1.2</f>
        <v>-1.2</v>
      </c>
    </row>
    <row r="199" spans="1:2" x14ac:dyDescent="0.25">
      <c r="A199" s="2">
        <v>37590</v>
      </c>
      <c r="B199">
        <f>0.5</f>
        <v>0.5</v>
      </c>
    </row>
    <row r="200" spans="1:2" x14ac:dyDescent="0.25">
      <c r="A200" s="2">
        <v>37560</v>
      </c>
      <c r="B200">
        <f>-0.4</f>
        <v>-0.4</v>
      </c>
    </row>
    <row r="201" spans="1:2" x14ac:dyDescent="0.25">
      <c r="A201" s="2">
        <v>37529</v>
      </c>
      <c r="B201">
        <f>0.6</f>
        <v>0.6</v>
      </c>
    </row>
    <row r="202" spans="1:2" x14ac:dyDescent="0.25">
      <c r="A202" s="2">
        <v>37499</v>
      </c>
      <c r="B202">
        <f>1.6</f>
        <v>1.6</v>
      </c>
    </row>
    <row r="203" spans="1:2" x14ac:dyDescent="0.25">
      <c r="A203" s="2">
        <v>37468</v>
      </c>
      <c r="B203">
        <f>-1.4</f>
        <v>-1.4</v>
      </c>
    </row>
    <row r="204" spans="1:2" x14ac:dyDescent="0.25">
      <c r="A204" s="2">
        <v>37437</v>
      </c>
      <c r="B204">
        <f>1.8</f>
        <v>1.8</v>
      </c>
    </row>
    <row r="205" spans="1:2" x14ac:dyDescent="0.25">
      <c r="A205" s="2">
        <v>37407</v>
      </c>
      <c r="B205">
        <f>0.9</f>
        <v>0.9</v>
      </c>
    </row>
    <row r="206" spans="1:2" x14ac:dyDescent="0.25">
      <c r="A206" s="2">
        <v>37376</v>
      </c>
      <c r="B206">
        <f>0.4</f>
        <v>0.4</v>
      </c>
    </row>
    <row r="207" spans="1:2" x14ac:dyDescent="0.25">
      <c r="A207" s="2">
        <v>37346</v>
      </c>
      <c r="B207">
        <f>1.3</f>
        <v>1.3</v>
      </c>
    </row>
    <row r="208" spans="1:2" x14ac:dyDescent="0.25">
      <c r="A208" s="2">
        <v>37315</v>
      </c>
      <c r="B208">
        <f>0.7</f>
        <v>0.7</v>
      </c>
    </row>
    <row r="209" spans="1:2" x14ac:dyDescent="0.25">
      <c r="A209" s="2">
        <v>37287</v>
      </c>
      <c r="B209">
        <f>0.6</f>
        <v>0.6</v>
      </c>
    </row>
    <row r="210" spans="1:2" x14ac:dyDescent="0.25">
      <c r="A210" s="2">
        <v>37256</v>
      </c>
      <c r="B210">
        <f>1.2</f>
        <v>1.2</v>
      </c>
    </row>
    <row r="211" spans="1:2" x14ac:dyDescent="0.25">
      <c r="A211" s="2">
        <v>37225</v>
      </c>
      <c r="B211">
        <f>-0.5</f>
        <v>-0.5</v>
      </c>
    </row>
    <row r="212" spans="1:2" x14ac:dyDescent="0.25">
      <c r="A212" s="2">
        <v>37195</v>
      </c>
      <c r="B212">
        <f>-0.6</f>
        <v>-0.6</v>
      </c>
    </row>
    <row r="213" spans="1:2" x14ac:dyDescent="0.25">
      <c r="A213" s="2">
        <v>37164</v>
      </c>
      <c r="B213">
        <f>0.9</f>
        <v>0.9</v>
      </c>
    </row>
    <row r="214" spans="1:2" x14ac:dyDescent="0.25">
      <c r="A214" s="2">
        <v>37134</v>
      </c>
      <c r="B214">
        <f>0.1</f>
        <v>0.1</v>
      </c>
    </row>
    <row r="215" spans="1:2" x14ac:dyDescent="0.25">
      <c r="A215" s="2">
        <v>37103</v>
      </c>
      <c r="B215">
        <f>0.2</f>
        <v>0.2</v>
      </c>
    </row>
    <row r="216" spans="1:2" x14ac:dyDescent="0.25">
      <c r="A216" s="2">
        <v>37072</v>
      </c>
      <c r="B216">
        <f>0.4</f>
        <v>0.4</v>
      </c>
    </row>
    <row r="217" spans="1:2" x14ac:dyDescent="0.25">
      <c r="A217" s="2">
        <v>37042</v>
      </c>
      <c r="B217">
        <f>-0.8</f>
        <v>-0.8</v>
      </c>
    </row>
    <row r="218" spans="1:2" x14ac:dyDescent="0.25">
      <c r="A218" s="2">
        <v>37011</v>
      </c>
      <c r="B218">
        <f>-0.2</f>
        <v>-0.2</v>
      </c>
    </row>
    <row r="219" spans="1:2" x14ac:dyDescent="0.25">
      <c r="A219" s="2">
        <v>36981</v>
      </c>
      <c r="B219">
        <f>-0.2</f>
        <v>-0.2</v>
      </c>
    </row>
    <row r="220" spans="1:2" x14ac:dyDescent="0.25">
      <c r="A220" s="2">
        <v>36950</v>
      </c>
      <c r="B220">
        <f>-0.8</f>
        <v>-0.8</v>
      </c>
    </row>
    <row r="221" spans="1:2" x14ac:dyDescent="0.25">
      <c r="A221" s="2">
        <v>36922</v>
      </c>
      <c r="B221">
        <f>-2.5</f>
        <v>-2.5</v>
      </c>
    </row>
    <row r="222" spans="1:2" x14ac:dyDescent="0.25">
      <c r="A222" s="2">
        <v>36891</v>
      </c>
      <c r="B222">
        <f>1</f>
        <v>1</v>
      </c>
    </row>
    <row r="223" spans="1:2" x14ac:dyDescent="0.25">
      <c r="A223" s="2">
        <v>36860</v>
      </c>
      <c r="B223">
        <f>-1.2</f>
        <v>-1.2</v>
      </c>
    </row>
    <row r="224" spans="1:2" x14ac:dyDescent="0.25">
      <c r="A224" s="2">
        <v>36830</v>
      </c>
      <c r="B224">
        <f>-0.3</f>
        <v>-0.3</v>
      </c>
    </row>
    <row r="225" spans="1:2" x14ac:dyDescent="0.25">
      <c r="A225" s="2">
        <v>36799</v>
      </c>
      <c r="B225">
        <f>0.6</f>
        <v>0.6</v>
      </c>
    </row>
    <row r="226" spans="1:2" x14ac:dyDescent="0.25">
      <c r="A226" s="2">
        <v>36769</v>
      </c>
      <c r="B226">
        <f>-1.6</f>
        <v>-1.6</v>
      </c>
    </row>
    <row r="227" spans="1:2" x14ac:dyDescent="0.25">
      <c r="A227" s="2">
        <v>36738</v>
      </c>
      <c r="B227">
        <f>0.4</f>
        <v>0.4</v>
      </c>
    </row>
    <row r="228" spans="1:2" x14ac:dyDescent="0.25">
      <c r="A228" s="2">
        <v>36707</v>
      </c>
      <c r="B228">
        <f>-0.2</f>
        <v>-0.2</v>
      </c>
    </row>
    <row r="229" spans="1:2" x14ac:dyDescent="0.25">
      <c r="A229" s="2">
        <v>36677</v>
      </c>
      <c r="B229">
        <f>-1.3</f>
        <v>-1.3</v>
      </c>
    </row>
    <row r="230" spans="1:2" x14ac:dyDescent="0.25">
      <c r="A230" s="2">
        <v>36646</v>
      </c>
      <c r="B230">
        <f>1.3</f>
        <v>1.3</v>
      </c>
    </row>
    <row r="231" spans="1:2" x14ac:dyDescent="0.25">
      <c r="A231" s="2">
        <v>36616</v>
      </c>
      <c r="B231">
        <f>-0.7</f>
        <v>-0.7</v>
      </c>
    </row>
    <row r="232" spans="1:2" x14ac:dyDescent="0.25">
      <c r="A232" s="2">
        <v>36585</v>
      </c>
      <c r="B232">
        <f>0.2</f>
        <v>0.2</v>
      </c>
    </row>
    <row r="233" spans="1:2" x14ac:dyDescent="0.25">
      <c r="A233" s="2">
        <v>36556</v>
      </c>
      <c r="B233">
        <f>1.3</f>
        <v>1.3</v>
      </c>
    </row>
    <row r="234" spans="1:2" x14ac:dyDescent="0.25">
      <c r="A234" s="2">
        <v>36525</v>
      </c>
      <c r="B234">
        <f>1.8</f>
        <v>1.8</v>
      </c>
    </row>
    <row r="235" spans="1:2" x14ac:dyDescent="0.25">
      <c r="A235" s="2">
        <v>36494</v>
      </c>
      <c r="B235">
        <f>0.4</f>
        <v>0.4</v>
      </c>
    </row>
    <row r="236" spans="1:2" x14ac:dyDescent="0.25">
      <c r="A236" s="2">
        <v>36464</v>
      </c>
      <c r="B236">
        <f>1.7</f>
        <v>1.7</v>
      </c>
    </row>
    <row r="237" spans="1:2" x14ac:dyDescent="0.25">
      <c r="A237" s="2">
        <v>36433</v>
      </c>
      <c r="B237">
        <f>1</f>
        <v>1</v>
      </c>
    </row>
    <row r="238" spans="1:2" x14ac:dyDescent="0.25">
      <c r="A238" s="2">
        <v>36403</v>
      </c>
      <c r="B238">
        <f>0.1</f>
        <v>0.1</v>
      </c>
    </row>
    <row r="239" spans="1:2" x14ac:dyDescent="0.25">
      <c r="A239" s="2">
        <v>36372</v>
      </c>
      <c r="B239">
        <f>1.1</f>
        <v>1.1000000000000001</v>
      </c>
    </row>
    <row r="240" spans="1:2" x14ac:dyDescent="0.25">
      <c r="A240" s="2">
        <v>36341</v>
      </c>
      <c r="B240">
        <f>-0.5</f>
        <v>-0.5</v>
      </c>
    </row>
    <row r="241" spans="1:2" x14ac:dyDescent="0.25">
      <c r="A241" s="2">
        <v>36311</v>
      </c>
      <c r="B241">
        <f>1.5</f>
        <v>1.5</v>
      </c>
    </row>
    <row r="242" spans="1:2" x14ac:dyDescent="0.25">
      <c r="A242" s="2">
        <v>36280</v>
      </c>
      <c r="B242">
        <f>0.6</f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sqref="A1:B1048576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B2" t="s">
        <v>9</v>
      </c>
    </row>
    <row r="3" spans="1:2" x14ac:dyDescent="0.25">
      <c r="B3" t="s">
        <v>12</v>
      </c>
    </row>
    <row r="4" spans="1:2" x14ac:dyDescent="0.25">
      <c r="A4" s="2">
        <v>43524</v>
      </c>
      <c r="B4">
        <f>3.5</f>
        <v>3.5</v>
      </c>
    </row>
    <row r="5" spans="1:2" x14ac:dyDescent="0.25">
      <c r="A5" s="2">
        <v>43496</v>
      </c>
      <c r="B5">
        <f>-9.3</f>
        <v>-9.3000000000000007</v>
      </c>
    </row>
    <row r="6" spans="1:2" x14ac:dyDescent="0.25">
      <c r="A6" s="2">
        <v>43465</v>
      </c>
      <c r="B6">
        <f>6.3</f>
        <v>6.3</v>
      </c>
    </row>
    <row r="7" spans="1:2" x14ac:dyDescent="0.25">
      <c r="A7" s="2">
        <v>43434</v>
      </c>
      <c r="B7">
        <f>1.4</f>
        <v>1.4</v>
      </c>
    </row>
    <row r="8" spans="1:2" x14ac:dyDescent="0.25">
      <c r="A8" s="2">
        <v>43404</v>
      </c>
      <c r="B8">
        <f>-3.4</f>
        <v>-3.4</v>
      </c>
    </row>
    <row r="9" spans="1:2" x14ac:dyDescent="0.25">
      <c r="A9" s="2">
        <v>43373</v>
      </c>
      <c r="B9">
        <f>3.2</f>
        <v>3.2</v>
      </c>
    </row>
    <row r="10" spans="1:2" x14ac:dyDescent="0.25">
      <c r="A10" s="2">
        <v>43343</v>
      </c>
      <c r="B10">
        <f>4.9</f>
        <v>4.9000000000000004</v>
      </c>
    </row>
    <row r="11" spans="1:2" x14ac:dyDescent="0.25">
      <c r="A11" s="2">
        <v>43312</v>
      </c>
      <c r="B11">
        <f>-3.6</f>
        <v>-3.6</v>
      </c>
    </row>
    <row r="12" spans="1:2" x14ac:dyDescent="0.25">
      <c r="A12" s="2">
        <v>43281</v>
      </c>
      <c r="B12">
        <f>9.9</f>
        <v>9.9</v>
      </c>
    </row>
    <row r="13" spans="1:2" x14ac:dyDescent="0.25">
      <c r="A13" s="2">
        <v>43251</v>
      </c>
      <c r="B13">
        <f>-10.3</f>
        <v>-10.3</v>
      </c>
    </row>
    <row r="14" spans="1:2" x14ac:dyDescent="0.25">
      <c r="A14" s="2">
        <v>43220</v>
      </c>
      <c r="B14">
        <f>-2</f>
        <v>-2</v>
      </c>
    </row>
    <row r="15" spans="1:2" x14ac:dyDescent="0.25">
      <c r="A15" s="2">
        <v>43190</v>
      </c>
      <c r="B15">
        <f>2.4</f>
        <v>2.4</v>
      </c>
    </row>
    <row r="16" spans="1:2" x14ac:dyDescent="0.25">
      <c r="A16" s="2">
        <v>43159</v>
      </c>
      <c r="B16">
        <f>3.5</f>
        <v>3.5</v>
      </c>
    </row>
    <row r="17" spans="1:2" x14ac:dyDescent="0.25">
      <c r="A17" s="2">
        <v>43131</v>
      </c>
      <c r="B17">
        <f>1.4</f>
        <v>1.4</v>
      </c>
    </row>
    <row r="18" spans="1:2" x14ac:dyDescent="0.25">
      <c r="A18" s="2">
        <v>43100</v>
      </c>
      <c r="B18">
        <f>0.6</f>
        <v>0.6</v>
      </c>
    </row>
    <row r="19" spans="1:2" x14ac:dyDescent="0.25">
      <c r="A19" s="2">
        <v>43069</v>
      </c>
      <c r="B19">
        <f>-1.5</f>
        <v>-1.5</v>
      </c>
    </row>
    <row r="20" spans="1:2" x14ac:dyDescent="0.25">
      <c r="A20" s="2">
        <v>43039</v>
      </c>
      <c r="B20">
        <f>3.3</f>
        <v>3.3</v>
      </c>
    </row>
    <row r="21" spans="1:2" x14ac:dyDescent="0.25">
      <c r="A21" s="2">
        <v>43008</v>
      </c>
      <c r="B21">
        <f>1.1</f>
        <v>1.1000000000000001</v>
      </c>
    </row>
    <row r="22" spans="1:2" x14ac:dyDescent="0.25">
      <c r="A22" s="2">
        <v>42978</v>
      </c>
      <c r="B22">
        <f>-1.3</f>
        <v>-1.3</v>
      </c>
    </row>
    <row r="23" spans="1:2" x14ac:dyDescent="0.25">
      <c r="A23" s="2">
        <v>42947</v>
      </c>
      <c r="B23">
        <f>-3.3</f>
        <v>-3.3</v>
      </c>
    </row>
    <row r="24" spans="1:2" x14ac:dyDescent="0.25">
      <c r="A24" s="2">
        <v>42916</v>
      </c>
      <c r="B24">
        <f>-3.1</f>
        <v>-3.1</v>
      </c>
    </row>
    <row r="25" spans="1:2" x14ac:dyDescent="0.25">
      <c r="A25" s="2">
        <v>42886</v>
      </c>
      <c r="B25">
        <f>-1</f>
        <v>-1</v>
      </c>
    </row>
    <row r="26" spans="1:2" x14ac:dyDescent="0.25">
      <c r="A26" s="2">
        <v>42855</v>
      </c>
      <c r="B26">
        <f>5.4</f>
        <v>5.4</v>
      </c>
    </row>
    <row r="27" spans="1:2" x14ac:dyDescent="0.25">
      <c r="A27" s="2">
        <v>42825</v>
      </c>
      <c r="B27">
        <f>-5.6</f>
        <v>-5.6</v>
      </c>
    </row>
    <row r="28" spans="1:2" x14ac:dyDescent="0.25">
      <c r="A28" s="2">
        <v>42794</v>
      </c>
      <c r="B28">
        <f>-1.2</f>
        <v>-1.2</v>
      </c>
    </row>
    <row r="29" spans="1:2" x14ac:dyDescent="0.25">
      <c r="A29" s="2">
        <v>42766</v>
      </c>
      <c r="B29">
        <f>1.1</f>
        <v>1.1000000000000001</v>
      </c>
    </row>
    <row r="30" spans="1:2" x14ac:dyDescent="0.25">
      <c r="A30" s="2">
        <v>42735</v>
      </c>
      <c r="B30">
        <f>-0.6</f>
        <v>-0.6</v>
      </c>
    </row>
    <row r="31" spans="1:2" x14ac:dyDescent="0.25">
      <c r="A31" s="2">
        <v>42704</v>
      </c>
      <c r="B31">
        <f>-2.9</f>
        <v>-2.9</v>
      </c>
    </row>
    <row r="32" spans="1:2" x14ac:dyDescent="0.25">
      <c r="A32" s="2">
        <v>42674</v>
      </c>
      <c r="B32">
        <f>1.4</f>
        <v>1.4</v>
      </c>
    </row>
    <row r="33" spans="1:2" x14ac:dyDescent="0.25">
      <c r="A33" s="2">
        <v>42643</v>
      </c>
      <c r="B33">
        <f>-0.4</f>
        <v>-0.4</v>
      </c>
    </row>
    <row r="34" spans="1:2" x14ac:dyDescent="0.25">
      <c r="A34" s="2">
        <v>42613</v>
      </c>
      <c r="B34">
        <f>-2.9</f>
        <v>-2.9</v>
      </c>
    </row>
    <row r="35" spans="1:2" x14ac:dyDescent="0.25">
      <c r="A35" s="2">
        <v>42582</v>
      </c>
      <c r="B35">
        <f>3.5</f>
        <v>3.5</v>
      </c>
    </row>
    <row r="36" spans="1:2" x14ac:dyDescent="0.25">
      <c r="A36" s="2">
        <v>42551</v>
      </c>
      <c r="B36">
        <f>6.4</f>
        <v>6.4</v>
      </c>
    </row>
    <row r="37" spans="1:2" x14ac:dyDescent="0.25">
      <c r="A37" s="2">
        <v>42521</v>
      </c>
      <c r="B37">
        <f>-2.7</f>
        <v>-2.7</v>
      </c>
    </row>
    <row r="38" spans="1:2" x14ac:dyDescent="0.25">
      <c r="A38" s="2">
        <v>42490</v>
      </c>
      <c r="B38">
        <f>2.9</f>
        <v>2.9</v>
      </c>
    </row>
    <row r="39" spans="1:2" x14ac:dyDescent="0.25">
      <c r="A39" s="2">
        <v>42460</v>
      </c>
      <c r="B39">
        <f>-3.2</f>
        <v>-3.2</v>
      </c>
    </row>
    <row r="40" spans="1:2" x14ac:dyDescent="0.25">
      <c r="A40" s="2">
        <v>42429</v>
      </c>
      <c r="B40">
        <f>-0.4</f>
        <v>-0.4</v>
      </c>
    </row>
    <row r="41" spans="1:2" x14ac:dyDescent="0.25">
      <c r="A41" s="2">
        <v>42400</v>
      </c>
      <c r="B41">
        <f>4.5</f>
        <v>4.5</v>
      </c>
    </row>
    <row r="42" spans="1:2" x14ac:dyDescent="0.25">
      <c r="A42" s="2">
        <v>42369</v>
      </c>
      <c r="B42">
        <f>-1.7</f>
        <v>-1.7</v>
      </c>
    </row>
    <row r="43" spans="1:2" x14ac:dyDescent="0.25">
      <c r="A43" s="2">
        <v>42338</v>
      </c>
      <c r="B43">
        <f>-2</f>
        <v>-2</v>
      </c>
    </row>
    <row r="44" spans="1:2" x14ac:dyDescent="0.25">
      <c r="A44" s="2">
        <v>42308</v>
      </c>
      <c r="B44">
        <f>0.9</f>
        <v>0.9</v>
      </c>
    </row>
    <row r="45" spans="1:2" x14ac:dyDescent="0.25">
      <c r="A45" s="2">
        <v>42277</v>
      </c>
      <c r="B45">
        <f>-2.2</f>
        <v>-2.2000000000000002</v>
      </c>
    </row>
    <row r="46" spans="1:2" x14ac:dyDescent="0.25">
      <c r="A46" s="2">
        <v>42247</v>
      </c>
      <c r="B46">
        <f>-9.6</f>
        <v>-9.6</v>
      </c>
    </row>
    <row r="47" spans="1:2" x14ac:dyDescent="0.25">
      <c r="A47" s="2">
        <v>42216</v>
      </c>
      <c r="B47">
        <f>16.7</f>
        <v>16.7</v>
      </c>
    </row>
    <row r="48" spans="1:2" x14ac:dyDescent="0.25">
      <c r="A48" s="2">
        <v>42185</v>
      </c>
      <c r="B48">
        <f>-6.3</f>
        <v>-6.3</v>
      </c>
    </row>
    <row r="49" spans="1:2" x14ac:dyDescent="0.25">
      <c r="A49" s="2">
        <v>42155</v>
      </c>
      <c r="B49">
        <f>5.4</f>
        <v>5.4</v>
      </c>
    </row>
    <row r="50" spans="1:2" x14ac:dyDescent="0.25">
      <c r="A50" s="2">
        <v>42124</v>
      </c>
      <c r="B50">
        <f>1.8</f>
        <v>1.8</v>
      </c>
    </row>
    <row r="51" spans="1:2" x14ac:dyDescent="0.25">
      <c r="A51" s="2">
        <v>42094</v>
      </c>
      <c r="B51">
        <f>6.9</f>
        <v>6.9</v>
      </c>
    </row>
    <row r="52" spans="1:2" x14ac:dyDescent="0.25">
      <c r="A52" s="2">
        <v>42063</v>
      </c>
      <c r="B52">
        <f>-7.3</f>
        <v>-7.3</v>
      </c>
    </row>
    <row r="53" spans="1:2" x14ac:dyDescent="0.25">
      <c r="A53" s="2">
        <v>42035</v>
      </c>
      <c r="B53">
        <f>0.6</f>
        <v>0.6</v>
      </c>
    </row>
    <row r="54" spans="1:2" x14ac:dyDescent="0.25">
      <c r="A54" s="2">
        <v>42004</v>
      </c>
      <c r="B54">
        <f>-1.5</f>
        <v>-1.5</v>
      </c>
    </row>
    <row r="55" spans="1:2" x14ac:dyDescent="0.25">
      <c r="A55" s="2">
        <v>41973</v>
      </c>
      <c r="B55">
        <f>8</f>
        <v>8</v>
      </c>
    </row>
    <row r="56" spans="1:2" x14ac:dyDescent="0.25">
      <c r="A56" s="2">
        <v>41943</v>
      </c>
      <c r="B56">
        <f>-2.3</f>
        <v>-2.2999999999999998</v>
      </c>
    </row>
    <row r="57" spans="1:2" x14ac:dyDescent="0.25">
      <c r="A57" s="2">
        <v>41912</v>
      </c>
      <c r="B57">
        <f>-1.6</f>
        <v>-1.6</v>
      </c>
    </row>
    <row r="58" spans="1:2" x14ac:dyDescent="0.25">
      <c r="A58" s="2">
        <v>41882</v>
      </c>
      <c r="B58">
        <f>-8.6</f>
        <v>-8.6</v>
      </c>
    </row>
    <row r="59" spans="1:2" x14ac:dyDescent="0.25">
      <c r="A59" s="2">
        <v>41851</v>
      </c>
      <c r="B59">
        <f>9.9</f>
        <v>9.9</v>
      </c>
    </row>
    <row r="60" spans="1:2" x14ac:dyDescent="0.25">
      <c r="A60" s="2">
        <v>41820</v>
      </c>
      <c r="B60">
        <f>-0.1</f>
        <v>-0.1</v>
      </c>
    </row>
    <row r="61" spans="1:2" x14ac:dyDescent="0.25">
      <c r="A61" s="2">
        <v>41790</v>
      </c>
      <c r="B61">
        <f>4.7</f>
        <v>4.7</v>
      </c>
    </row>
    <row r="62" spans="1:2" x14ac:dyDescent="0.25">
      <c r="A62" s="2">
        <v>41759</v>
      </c>
      <c r="B62">
        <f>-2.2</f>
        <v>-2.2000000000000002</v>
      </c>
    </row>
    <row r="63" spans="1:2" x14ac:dyDescent="0.25">
      <c r="A63" s="2">
        <v>41729</v>
      </c>
      <c r="B63">
        <f>0.2</f>
        <v>0.2</v>
      </c>
    </row>
    <row r="64" spans="1:2" x14ac:dyDescent="0.25">
      <c r="A64" s="2">
        <v>41698</v>
      </c>
      <c r="B64">
        <f>11.3</f>
        <v>11.3</v>
      </c>
    </row>
    <row r="65" spans="1:2" x14ac:dyDescent="0.25">
      <c r="A65" s="2">
        <v>41670</v>
      </c>
      <c r="B65">
        <f>-9.7</f>
        <v>-9.6999999999999993</v>
      </c>
    </row>
    <row r="66" spans="1:2" x14ac:dyDescent="0.25">
      <c r="A66" s="2">
        <v>41639</v>
      </c>
      <c r="B66">
        <f>0.9</f>
        <v>0.9</v>
      </c>
    </row>
    <row r="67" spans="1:2" x14ac:dyDescent="0.25">
      <c r="A67" s="2">
        <v>41608</v>
      </c>
      <c r="B67">
        <f>3.1</f>
        <v>3.1</v>
      </c>
    </row>
    <row r="68" spans="1:2" x14ac:dyDescent="0.25">
      <c r="A68" s="2">
        <v>41578</v>
      </c>
      <c r="B68">
        <f>-1.5</f>
        <v>-1.5</v>
      </c>
    </row>
    <row r="69" spans="1:2" x14ac:dyDescent="0.25">
      <c r="A69" s="2">
        <v>41547</v>
      </c>
      <c r="B69">
        <f>2.9</f>
        <v>2.9</v>
      </c>
    </row>
    <row r="70" spans="1:2" x14ac:dyDescent="0.25">
      <c r="A70" s="2">
        <v>41517</v>
      </c>
      <c r="B70">
        <f>9.7</f>
        <v>9.6999999999999993</v>
      </c>
    </row>
    <row r="71" spans="1:2" x14ac:dyDescent="0.25">
      <c r="A71" s="2">
        <v>41486</v>
      </c>
      <c r="B71">
        <f>-8</f>
        <v>-8</v>
      </c>
    </row>
    <row r="72" spans="1:2" x14ac:dyDescent="0.25">
      <c r="A72" s="2">
        <v>41455</v>
      </c>
      <c r="B72">
        <f>3.2</f>
        <v>3.2</v>
      </c>
    </row>
    <row r="73" spans="1:2" x14ac:dyDescent="0.25">
      <c r="A73" s="2">
        <v>41425</v>
      </c>
      <c r="B73">
        <f>1.9</f>
        <v>1.9</v>
      </c>
    </row>
    <row r="74" spans="1:2" x14ac:dyDescent="0.25">
      <c r="A74" s="2">
        <v>41394</v>
      </c>
      <c r="B74">
        <f>-1</f>
        <v>-1</v>
      </c>
    </row>
    <row r="75" spans="1:2" x14ac:dyDescent="0.25">
      <c r="A75" s="2">
        <v>41364</v>
      </c>
      <c r="B75">
        <f>3.4</f>
        <v>3.4</v>
      </c>
    </row>
    <row r="76" spans="1:2" x14ac:dyDescent="0.25">
      <c r="A76" s="2">
        <v>41333</v>
      </c>
      <c r="B76">
        <f>4.4</f>
        <v>4.4000000000000004</v>
      </c>
    </row>
    <row r="77" spans="1:2" x14ac:dyDescent="0.25">
      <c r="A77" s="2">
        <v>41305</v>
      </c>
      <c r="B77">
        <f>-4</f>
        <v>-4</v>
      </c>
    </row>
    <row r="78" spans="1:2" x14ac:dyDescent="0.25">
      <c r="A78" s="2">
        <v>41274</v>
      </c>
      <c r="B78">
        <f>6.6</f>
        <v>6.6</v>
      </c>
    </row>
    <row r="79" spans="1:2" x14ac:dyDescent="0.25">
      <c r="A79" s="2">
        <v>41243</v>
      </c>
      <c r="B79">
        <f>3</f>
        <v>3</v>
      </c>
    </row>
    <row r="80" spans="1:2" x14ac:dyDescent="0.25">
      <c r="A80" s="2">
        <v>41213</v>
      </c>
      <c r="B80">
        <f>4.2</f>
        <v>4.2</v>
      </c>
    </row>
    <row r="81" spans="1:2" x14ac:dyDescent="0.25">
      <c r="A81" s="2">
        <v>41182</v>
      </c>
      <c r="B81">
        <f>-2.2</f>
        <v>-2.2000000000000002</v>
      </c>
    </row>
    <row r="82" spans="1:2" x14ac:dyDescent="0.25">
      <c r="A82" s="2">
        <v>41152</v>
      </c>
      <c r="B82">
        <f>-3.8</f>
        <v>-3.8</v>
      </c>
    </row>
    <row r="83" spans="1:2" x14ac:dyDescent="0.25">
      <c r="A83" s="2">
        <v>41121</v>
      </c>
      <c r="B83">
        <f>-1.5</f>
        <v>-1.5</v>
      </c>
    </row>
    <row r="84" spans="1:2" x14ac:dyDescent="0.25">
      <c r="A84" s="2">
        <v>41090</v>
      </c>
      <c r="B84">
        <f>1.2</f>
        <v>1.2</v>
      </c>
    </row>
    <row r="85" spans="1:2" x14ac:dyDescent="0.25">
      <c r="A85" s="2">
        <v>41060</v>
      </c>
      <c r="B85">
        <f>-2.5</f>
        <v>-2.5</v>
      </c>
    </row>
    <row r="86" spans="1:2" x14ac:dyDescent="0.25">
      <c r="A86" s="2">
        <v>41029</v>
      </c>
      <c r="B86">
        <f>0.7</f>
        <v>0.7</v>
      </c>
    </row>
    <row r="87" spans="1:2" x14ac:dyDescent="0.25">
      <c r="A87" s="2">
        <v>40999</v>
      </c>
      <c r="B87">
        <f>-2.5</f>
        <v>-2.5</v>
      </c>
    </row>
    <row r="88" spans="1:2" x14ac:dyDescent="0.25">
      <c r="A88" s="2">
        <v>40968</v>
      </c>
      <c r="B88">
        <f>-3.7</f>
        <v>-3.7</v>
      </c>
    </row>
    <row r="89" spans="1:2" x14ac:dyDescent="0.25">
      <c r="A89" s="2">
        <v>40939</v>
      </c>
      <c r="B89">
        <f>8.1</f>
        <v>8.1</v>
      </c>
    </row>
    <row r="90" spans="1:2" x14ac:dyDescent="0.25">
      <c r="A90" s="2">
        <v>40908</v>
      </c>
      <c r="B90">
        <f>1.4</f>
        <v>1.4</v>
      </c>
    </row>
    <row r="91" spans="1:2" x14ac:dyDescent="0.25">
      <c r="A91" s="2">
        <v>40877</v>
      </c>
      <c r="B91">
        <f>-4.8</f>
        <v>-4.8</v>
      </c>
    </row>
    <row r="92" spans="1:2" x14ac:dyDescent="0.25">
      <c r="A92" s="2">
        <v>40847</v>
      </c>
      <c r="B92">
        <f>6.5</f>
        <v>6.5</v>
      </c>
    </row>
    <row r="93" spans="1:2" x14ac:dyDescent="0.25">
      <c r="A93" s="2">
        <v>40816</v>
      </c>
      <c r="B93">
        <f>-0.6</f>
        <v>-0.6</v>
      </c>
    </row>
    <row r="94" spans="1:2" x14ac:dyDescent="0.25">
      <c r="A94" s="2">
        <v>40786</v>
      </c>
      <c r="B94">
        <f>2.9</f>
        <v>2.9</v>
      </c>
    </row>
    <row r="95" spans="1:2" x14ac:dyDescent="0.25">
      <c r="A95" s="2">
        <v>40755</v>
      </c>
      <c r="B95">
        <f>7.3</f>
        <v>7.3</v>
      </c>
    </row>
    <row r="96" spans="1:2" x14ac:dyDescent="0.25">
      <c r="A96" s="2">
        <v>40724</v>
      </c>
      <c r="B96">
        <f>-0.3</f>
        <v>-0.3</v>
      </c>
    </row>
    <row r="97" spans="1:2" x14ac:dyDescent="0.25">
      <c r="A97" s="2">
        <v>40694</v>
      </c>
      <c r="B97">
        <f>3.6</f>
        <v>3.6</v>
      </c>
    </row>
    <row r="98" spans="1:2" x14ac:dyDescent="0.25">
      <c r="A98" s="2">
        <v>40663</v>
      </c>
      <c r="B98">
        <f>-12</f>
        <v>-12</v>
      </c>
    </row>
    <row r="99" spans="1:2" x14ac:dyDescent="0.25">
      <c r="A99" s="2">
        <v>40633</v>
      </c>
      <c r="B99">
        <f>4.8</f>
        <v>4.8</v>
      </c>
    </row>
    <row r="100" spans="1:2" x14ac:dyDescent="0.25">
      <c r="A100" s="2">
        <v>40602</v>
      </c>
      <c r="B100">
        <f>7.1</f>
        <v>7.1</v>
      </c>
    </row>
    <row r="101" spans="1:2" x14ac:dyDescent="0.25">
      <c r="A101" s="2">
        <v>40574</v>
      </c>
      <c r="B101">
        <f>3</f>
        <v>3</v>
      </c>
    </row>
    <row r="102" spans="1:2" x14ac:dyDescent="0.25">
      <c r="A102" s="2">
        <v>40543</v>
      </c>
      <c r="B102">
        <f>-1.1</f>
        <v>-1.1000000000000001</v>
      </c>
    </row>
    <row r="103" spans="1:2" x14ac:dyDescent="0.25">
      <c r="A103" s="2">
        <v>40512</v>
      </c>
      <c r="B103">
        <f>-6.4</f>
        <v>-6.4</v>
      </c>
    </row>
    <row r="104" spans="1:2" x14ac:dyDescent="0.25">
      <c r="A104" s="2">
        <v>40482</v>
      </c>
      <c r="B104">
        <f>2.8</f>
        <v>2.8</v>
      </c>
    </row>
    <row r="105" spans="1:2" x14ac:dyDescent="0.25">
      <c r="A105" s="2">
        <v>40451</v>
      </c>
      <c r="B105">
        <f>1.5</f>
        <v>1.5</v>
      </c>
    </row>
    <row r="106" spans="1:2" x14ac:dyDescent="0.25">
      <c r="A106" s="2">
        <v>40421</v>
      </c>
      <c r="B106">
        <f>-7.4</f>
        <v>-7.4</v>
      </c>
    </row>
    <row r="107" spans="1:2" x14ac:dyDescent="0.25">
      <c r="A107" s="2">
        <v>40390</v>
      </c>
      <c r="B107">
        <f>12</f>
        <v>12</v>
      </c>
    </row>
    <row r="108" spans="1:2" x14ac:dyDescent="0.25">
      <c r="A108" s="2">
        <v>40359</v>
      </c>
      <c r="B108">
        <f>-1.9</f>
        <v>-1.9</v>
      </c>
    </row>
    <row r="109" spans="1:2" x14ac:dyDescent="0.25">
      <c r="A109" s="2">
        <v>40329</v>
      </c>
      <c r="B109">
        <f>10.1</f>
        <v>10.1</v>
      </c>
    </row>
    <row r="110" spans="1:2" x14ac:dyDescent="0.25">
      <c r="A110" s="2">
        <v>40298</v>
      </c>
      <c r="B110">
        <f>-1.7</f>
        <v>-1.7</v>
      </c>
    </row>
    <row r="111" spans="1:2" x14ac:dyDescent="0.25">
      <c r="A111" s="2">
        <v>40268</v>
      </c>
      <c r="B111">
        <f>2.5</f>
        <v>2.5</v>
      </c>
    </row>
    <row r="112" spans="1:2" x14ac:dyDescent="0.25">
      <c r="A112" s="2">
        <v>40237</v>
      </c>
      <c r="B112">
        <f>-7.1</f>
        <v>-7.1</v>
      </c>
    </row>
    <row r="113" spans="1:2" x14ac:dyDescent="0.25">
      <c r="A113" s="2">
        <v>40209</v>
      </c>
      <c r="B113">
        <f>2.3</f>
        <v>2.2999999999999998</v>
      </c>
    </row>
    <row r="114" spans="1:2" x14ac:dyDescent="0.25">
      <c r="A114" s="2">
        <v>40178</v>
      </c>
      <c r="B114">
        <f>-2.2</f>
        <v>-2.2000000000000002</v>
      </c>
    </row>
    <row r="115" spans="1:2" x14ac:dyDescent="0.25">
      <c r="A115" s="2">
        <v>40147</v>
      </c>
      <c r="B115">
        <f>5.3</f>
        <v>5.3</v>
      </c>
    </row>
    <row r="116" spans="1:2" x14ac:dyDescent="0.25">
      <c r="A116" s="2">
        <v>40117</v>
      </c>
      <c r="B116">
        <f>-4.9</f>
        <v>-4.9000000000000004</v>
      </c>
    </row>
    <row r="117" spans="1:2" x14ac:dyDescent="0.25">
      <c r="A117" s="2">
        <v>40086</v>
      </c>
      <c r="B117">
        <f>17.2</f>
        <v>17.2</v>
      </c>
    </row>
    <row r="118" spans="1:2" x14ac:dyDescent="0.25">
      <c r="A118" s="2">
        <v>40056</v>
      </c>
      <c r="B118">
        <f>3.1</f>
        <v>3.1</v>
      </c>
    </row>
    <row r="119" spans="1:2" x14ac:dyDescent="0.25">
      <c r="A119" s="2">
        <v>40025</v>
      </c>
      <c r="B119">
        <f>60.7</f>
        <v>60.7</v>
      </c>
    </row>
    <row r="120" spans="1:2" x14ac:dyDescent="0.25">
      <c r="A120" s="2">
        <v>39994</v>
      </c>
      <c r="B120">
        <f>-5.7</f>
        <v>-5.7</v>
      </c>
    </row>
    <row r="121" spans="1:2" x14ac:dyDescent="0.25">
      <c r="A121" s="2">
        <v>39964</v>
      </c>
      <c r="B121">
        <f>-17.8</f>
        <v>-17.8</v>
      </c>
    </row>
    <row r="122" spans="1:2" x14ac:dyDescent="0.25">
      <c r="A122" s="2">
        <v>39933</v>
      </c>
      <c r="B122">
        <f>4.9</f>
        <v>4.9000000000000004</v>
      </c>
    </row>
    <row r="123" spans="1:2" x14ac:dyDescent="0.25">
      <c r="A123" s="2">
        <v>39903</v>
      </c>
      <c r="B123">
        <f>7.5</f>
        <v>7.5</v>
      </c>
    </row>
    <row r="124" spans="1:2" x14ac:dyDescent="0.25">
      <c r="A124" s="2">
        <v>39872</v>
      </c>
      <c r="B124">
        <f>29.6</f>
        <v>29.6</v>
      </c>
    </row>
    <row r="125" spans="1:2" x14ac:dyDescent="0.25">
      <c r="A125" s="2">
        <v>39844</v>
      </c>
      <c r="B125">
        <f>-42.6</f>
        <v>-42.6</v>
      </c>
    </row>
    <row r="126" spans="1:2" x14ac:dyDescent="0.25">
      <c r="A126" s="2">
        <v>39813</v>
      </c>
      <c r="B126">
        <f>-7.1</f>
        <v>-7.1</v>
      </c>
    </row>
    <row r="127" spans="1:2" x14ac:dyDescent="0.25">
      <c r="A127" s="2">
        <v>39782</v>
      </c>
      <c r="B127">
        <f>-3</f>
        <v>-3</v>
      </c>
    </row>
    <row r="128" spans="1:2" x14ac:dyDescent="0.25">
      <c r="A128" s="2">
        <v>39752</v>
      </c>
      <c r="B128">
        <f>-4.1</f>
        <v>-4.0999999999999996</v>
      </c>
    </row>
    <row r="129" spans="1:2" x14ac:dyDescent="0.25">
      <c r="A129" s="2">
        <v>39721</v>
      </c>
      <c r="B129">
        <f>4.3</f>
        <v>4.3</v>
      </c>
    </row>
    <row r="130" spans="1:2" x14ac:dyDescent="0.25">
      <c r="A130" s="2">
        <v>39691</v>
      </c>
      <c r="B130">
        <f>-14.2</f>
        <v>-14.2</v>
      </c>
    </row>
    <row r="131" spans="1:2" x14ac:dyDescent="0.25">
      <c r="A131" s="2">
        <v>39660</v>
      </c>
      <c r="B131">
        <f>-4.2</f>
        <v>-4.2</v>
      </c>
    </row>
    <row r="132" spans="1:2" x14ac:dyDescent="0.25">
      <c r="A132" s="2">
        <v>39629</v>
      </c>
      <c r="B132">
        <f>5.7</f>
        <v>5.7</v>
      </c>
    </row>
    <row r="133" spans="1:2" x14ac:dyDescent="0.25">
      <c r="A133" s="2">
        <v>39599</v>
      </c>
      <c r="B133">
        <f>0</f>
        <v>0</v>
      </c>
    </row>
    <row r="134" spans="1:2" x14ac:dyDescent="0.25">
      <c r="A134" s="2">
        <v>39568</v>
      </c>
      <c r="B134">
        <f>-7.6</f>
        <v>-7.6</v>
      </c>
    </row>
    <row r="135" spans="1:2" x14ac:dyDescent="0.25">
      <c r="A135" s="2">
        <v>39538</v>
      </c>
      <c r="B135">
        <f>-8.9</f>
        <v>-8.9</v>
      </c>
    </row>
    <row r="136" spans="1:2" x14ac:dyDescent="0.25">
      <c r="A136" s="2">
        <v>39507</v>
      </c>
      <c r="B136">
        <f>0.3</f>
        <v>0.3</v>
      </c>
    </row>
    <row r="137" spans="1:2" x14ac:dyDescent="0.25">
      <c r="A137" s="2">
        <v>39478</v>
      </c>
      <c r="B137">
        <f>-5.5</f>
        <v>-5.5</v>
      </c>
    </row>
    <row r="138" spans="1:2" x14ac:dyDescent="0.25">
      <c r="A138" s="2">
        <v>39447</v>
      </c>
      <c r="B138">
        <f>-0.1</f>
        <v>-0.1</v>
      </c>
    </row>
    <row r="139" spans="1:2" x14ac:dyDescent="0.25">
      <c r="A139" s="2">
        <v>39416</v>
      </c>
      <c r="B139">
        <f>0.7</f>
        <v>0.7</v>
      </c>
    </row>
    <row r="140" spans="1:2" x14ac:dyDescent="0.25">
      <c r="A140" s="2">
        <v>39386</v>
      </c>
      <c r="B140">
        <f>-1.1</f>
        <v>-1.1000000000000001</v>
      </c>
    </row>
    <row r="141" spans="1:2" x14ac:dyDescent="0.25">
      <c r="A141" s="2">
        <v>39355</v>
      </c>
      <c r="B141">
        <f>-6.9</f>
        <v>-6.9</v>
      </c>
    </row>
    <row r="142" spans="1:2" x14ac:dyDescent="0.25">
      <c r="A142" s="2">
        <v>39325</v>
      </c>
      <c r="B142">
        <f>-1.3</f>
        <v>-1.3</v>
      </c>
    </row>
    <row r="143" spans="1:2" x14ac:dyDescent="0.25">
      <c r="A143" s="2">
        <v>39294</v>
      </c>
      <c r="B143">
        <f>-2.8</f>
        <v>-2.8</v>
      </c>
    </row>
    <row r="144" spans="1:2" x14ac:dyDescent="0.25">
      <c r="A144" s="2">
        <v>39263</v>
      </c>
      <c r="B144">
        <f>1.5</f>
        <v>1.5</v>
      </c>
    </row>
    <row r="145" spans="1:2" x14ac:dyDescent="0.25">
      <c r="A145" s="2">
        <v>39233</v>
      </c>
      <c r="B145">
        <f>-2</f>
        <v>-2</v>
      </c>
    </row>
    <row r="146" spans="1:2" x14ac:dyDescent="0.25">
      <c r="A146" s="2">
        <v>39202</v>
      </c>
      <c r="B146">
        <f>5.5</f>
        <v>5.5</v>
      </c>
    </row>
    <row r="147" spans="1:2" x14ac:dyDescent="0.25">
      <c r="A147" s="2">
        <v>39172</v>
      </c>
      <c r="B147">
        <f>0.2</f>
        <v>0.2</v>
      </c>
    </row>
    <row r="148" spans="1:2" x14ac:dyDescent="0.25">
      <c r="A148" s="2">
        <v>39141</v>
      </c>
      <c r="B148">
        <f>7</f>
        <v>7</v>
      </c>
    </row>
    <row r="149" spans="1:2" x14ac:dyDescent="0.25">
      <c r="A149" s="2">
        <v>39113</v>
      </c>
      <c r="B149">
        <f>-7.2</f>
        <v>-7.2</v>
      </c>
    </row>
    <row r="150" spans="1:2" x14ac:dyDescent="0.25">
      <c r="A150" s="2">
        <v>39082</v>
      </c>
      <c r="B150">
        <f>6</f>
        <v>6</v>
      </c>
    </row>
    <row r="151" spans="1:2" x14ac:dyDescent="0.25">
      <c r="A151" s="2">
        <v>39051</v>
      </c>
      <c r="B151">
        <f>3.7</f>
        <v>3.7</v>
      </c>
    </row>
    <row r="152" spans="1:2" x14ac:dyDescent="0.25">
      <c r="A152" s="2">
        <v>39021</v>
      </c>
      <c r="B152">
        <f>-2.1</f>
        <v>-2.1</v>
      </c>
    </row>
    <row r="153" spans="1:2" x14ac:dyDescent="0.25">
      <c r="A153" s="2">
        <v>38990</v>
      </c>
      <c r="B153">
        <f>-5.4</f>
        <v>-5.4</v>
      </c>
    </row>
    <row r="154" spans="1:2" x14ac:dyDescent="0.25">
      <c r="A154" s="2">
        <v>38960</v>
      </c>
      <c r="B154">
        <f>10.4</f>
        <v>10.4</v>
      </c>
    </row>
    <row r="155" spans="1:2" x14ac:dyDescent="0.25">
      <c r="A155" s="2">
        <v>38929</v>
      </c>
      <c r="B155">
        <f>-13.2</f>
        <v>-13.2</v>
      </c>
    </row>
    <row r="156" spans="1:2" x14ac:dyDescent="0.25">
      <c r="A156" s="2">
        <v>38898</v>
      </c>
      <c r="B156">
        <f>2.6</f>
        <v>2.6</v>
      </c>
    </row>
    <row r="157" spans="1:2" x14ac:dyDescent="0.25">
      <c r="A157" s="2">
        <v>38868</v>
      </c>
      <c r="B157">
        <f>-1.5</f>
        <v>-1.5</v>
      </c>
    </row>
    <row r="158" spans="1:2" x14ac:dyDescent="0.25">
      <c r="A158" s="2">
        <v>38837</v>
      </c>
      <c r="B158">
        <f>-0.7</f>
        <v>-0.7</v>
      </c>
    </row>
    <row r="159" spans="1:2" x14ac:dyDescent="0.25">
      <c r="A159" s="2">
        <v>38807</v>
      </c>
      <c r="B159">
        <f>3.3</f>
        <v>3.3</v>
      </c>
    </row>
    <row r="160" spans="1:2" x14ac:dyDescent="0.25">
      <c r="A160" s="2">
        <v>38776</v>
      </c>
      <c r="B160">
        <f>-1.1</f>
        <v>-1.1000000000000001</v>
      </c>
    </row>
    <row r="161" spans="1:2" x14ac:dyDescent="0.25">
      <c r="A161" s="2">
        <v>38748</v>
      </c>
      <c r="B161">
        <f>4.6</f>
        <v>4.5999999999999996</v>
      </c>
    </row>
    <row r="162" spans="1:2" x14ac:dyDescent="0.25">
      <c r="A162" s="2">
        <v>38717</v>
      </c>
      <c r="B162">
        <f>-5.5</f>
        <v>-5.5</v>
      </c>
    </row>
    <row r="163" spans="1:2" x14ac:dyDescent="0.25">
      <c r="A163" s="2">
        <v>38686</v>
      </c>
      <c r="B163">
        <f>-5.5</f>
        <v>-5.5</v>
      </c>
    </row>
    <row r="164" spans="1:2" x14ac:dyDescent="0.25">
      <c r="A164" s="2">
        <v>38656</v>
      </c>
      <c r="B164">
        <f>0.3</f>
        <v>0.3</v>
      </c>
    </row>
    <row r="165" spans="1:2" x14ac:dyDescent="0.25">
      <c r="A165" s="2">
        <v>38625</v>
      </c>
      <c r="B165">
        <f>2.2</f>
        <v>2.2000000000000002</v>
      </c>
    </row>
    <row r="166" spans="1:2" x14ac:dyDescent="0.25">
      <c r="A166" s="2">
        <v>38595</v>
      </c>
      <c r="B166">
        <f>9</f>
        <v>9</v>
      </c>
    </row>
    <row r="167" spans="1:2" x14ac:dyDescent="0.25">
      <c r="A167" s="2">
        <v>38564</v>
      </c>
      <c r="B167">
        <f>-6.8</f>
        <v>-6.8</v>
      </c>
    </row>
    <row r="168" spans="1:2" x14ac:dyDescent="0.25">
      <c r="A168" s="2">
        <v>38533</v>
      </c>
      <c r="B168">
        <f>2</f>
        <v>2</v>
      </c>
    </row>
    <row r="169" spans="1:2" x14ac:dyDescent="0.25">
      <c r="A169" s="2">
        <v>38503</v>
      </c>
      <c r="B169">
        <f>0</f>
        <v>0</v>
      </c>
    </row>
    <row r="170" spans="1:2" x14ac:dyDescent="0.25">
      <c r="A170" s="2">
        <v>38472</v>
      </c>
      <c r="B170">
        <f>-2</f>
        <v>-2</v>
      </c>
    </row>
    <row r="171" spans="1:2" x14ac:dyDescent="0.25">
      <c r="A171" s="2">
        <v>38442</v>
      </c>
      <c r="B171">
        <f>-5.7</f>
        <v>-5.7</v>
      </c>
    </row>
    <row r="172" spans="1:2" x14ac:dyDescent="0.25">
      <c r="A172" s="2">
        <v>38411</v>
      </c>
      <c r="B172">
        <f>7.1</f>
        <v>7.1</v>
      </c>
    </row>
    <row r="173" spans="1:2" x14ac:dyDescent="0.25">
      <c r="A173" s="2">
        <v>38383</v>
      </c>
      <c r="B173">
        <f>-3.5</f>
        <v>-3.5</v>
      </c>
    </row>
    <row r="174" spans="1:2" x14ac:dyDescent="0.25">
      <c r="A174" s="2">
        <v>38352</v>
      </c>
      <c r="B174">
        <f>2.8</f>
        <v>2.8</v>
      </c>
    </row>
    <row r="175" spans="1:2" x14ac:dyDescent="0.25">
      <c r="A175" s="2">
        <v>38321</v>
      </c>
      <c r="B175">
        <f>-4.1</f>
        <v>-4.0999999999999996</v>
      </c>
    </row>
    <row r="176" spans="1:2" x14ac:dyDescent="0.25">
      <c r="A176" s="2">
        <v>38291</v>
      </c>
      <c r="B176">
        <f>3.4</f>
        <v>3.4</v>
      </c>
    </row>
    <row r="177" spans="1:2" x14ac:dyDescent="0.25">
      <c r="A177" s="2">
        <v>38260</v>
      </c>
      <c r="B177">
        <f>-0.7</f>
        <v>-0.7</v>
      </c>
    </row>
    <row r="178" spans="1:2" x14ac:dyDescent="0.25">
      <c r="A178" s="2">
        <v>38230</v>
      </c>
      <c r="B178">
        <f>3.3</f>
        <v>3.3</v>
      </c>
    </row>
    <row r="179" spans="1:2" x14ac:dyDescent="0.25">
      <c r="A179" s="2">
        <v>38199</v>
      </c>
      <c r="B179">
        <f>-1</f>
        <v>-1</v>
      </c>
    </row>
    <row r="180" spans="1:2" x14ac:dyDescent="0.25">
      <c r="A180" s="2">
        <v>38168</v>
      </c>
      <c r="B180">
        <f>-5.4</f>
        <v>-5.4</v>
      </c>
    </row>
    <row r="181" spans="1:2" x14ac:dyDescent="0.25">
      <c r="A181" s="2">
        <v>38138</v>
      </c>
      <c r="B181">
        <f>-3.1</f>
        <v>-3.1</v>
      </c>
    </row>
    <row r="182" spans="1:2" x14ac:dyDescent="0.25">
      <c r="A182" s="2">
        <v>38107</v>
      </c>
      <c r="B182">
        <f>-1.4</f>
        <v>-1.4</v>
      </c>
    </row>
    <row r="183" spans="1:2" x14ac:dyDescent="0.25">
      <c r="A183" s="2">
        <v>38077</v>
      </c>
      <c r="B183">
        <f>-1</f>
        <v>-1</v>
      </c>
    </row>
    <row r="184" spans="1:2" x14ac:dyDescent="0.25">
      <c r="A184" s="2">
        <v>38046</v>
      </c>
      <c r="B184">
        <f>-0.5</f>
        <v>-0.5</v>
      </c>
    </row>
    <row r="185" spans="1:2" x14ac:dyDescent="0.25">
      <c r="A185" s="2">
        <v>38017</v>
      </c>
      <c r="B185">
        <f>1</f>
        <v>1</v>
      </c>
    </row>
    <row r="186" spans="1:2" x14ac:dyDescent="0.25">
      <c r="A186" s="2">
        <v>37986</v>
      </c>
      <c r="B186">
        <f>0.2</f>
        <v>0.2</v>
      </c>
    </row>
    <row r="187" spans="1:2" x14ac:dyDescent="0.25">
      <c r="A187" s="2">
        <v>37955</v>
      </c>
      <c r="B187">
        <f>0.1</f>
        <v>0.1</v>
      </c>
    </row>
    <row r="188" spans="1:2" x14ac:dyDescent="0.25">
      <c r="A188" s="2">
        <v>37925</v>
      </c>
      <c r="B188">
        <f>-2.5</f>
        <v>-2.5</v>
      </c>
    </row>
    <row r="189" spans="1:2" x14ac:dyDescent="0.25">
      <c r="A189" s="2">
        <v>37894</v>
      </c>
      <c r="B189">
        <f>8.2</f>
        <v>8.1999999999999993</v>
      </c>
    </row>
    <row r="190" spans="1:2" x14ac:dyDescent="0.25">
      <c r="A190" s="2">
        <v>37864</v>
      </c>
      <c r="B190">
        <f>-6.5</f>
        <v>-6.5</v>
      </c>
    </row>
    <row r="191" spans="1:2" x14ac:dyDescent="0.25">
      <c r="A191" s="2">
        <v>37833</v>
      </c>
      <c r="B191">
        <f>7.1</f>
        <v>7.1</v>
      </c>
    </row>
    <row r="192" spans="1:2" x14ac:dyDescent="0.25">
      <c r="A192" s="2">
        <v>37802</v>
      </c>
      <c r="B192">
        <f>1.7</f>
        <v>1.7</v>
      </c>
    </row>
    <row r="193" spans="1:2" x14ac:dyDescent="0.25">
      <c r="A193" s="2">
        <v>37772</v>
      </c>
      <c r="B193">
        <f>-1.3</f>
        <v>-1.3</v>
      </c>
    </row>
    <row r="194" spans="1:2" x14ac:dyDescent="0.25">
      <c r="A194" s="2">
        <v>37741</v>
      </c>
      <c r="B194">
        <f>-0.6</f>
        <v>-0.6</v>
      </c>
    </row>
    <row r="195" spans="1:2" x14ac:dyDescent="0.25">
      <c r="A195" s="2">
        <v>37711</v>
      </c>
      <c r="B195">
        <f>0.4</f>
        <v>0.4</v>
      </c>
    </row>
    <row r="196" spans="1:2" x14ac:dyDescent="0.25">
      <c r="A196" s="2">
        <v>37680</v>
      </c>
      <c r="B196">
        <f>-4.5</f>
        <v>-4.5</v>
      </c>
    </row>
    <row r="197" spans="1:2" x14ac:dyDescent="0.25">
      <c r="A197" s="2">
        <v>37652</v>
      </c>
      <c r="B197">
        <f>7.2</f>
        <v>7.2</v>
      </c>
    </row>
    <row r="198" spans="1:2" x14ac:dyDescent="0.25">
      <c r="A198" s="2">
        <v>37621</v>
      </c>
      <c r="B198">
        <f>-4.8</f>
        <v>-4.8</v>
      </c>
    </row>
    <row r="199" spans="1:2" x14ac:dyDescent="0.25">
      <c r="A199" s="2">
        <v>37590</v>
      </c>
      <c r="B199">
        <f>6.2</f>
        <v>6.2</v>
      </c>
    </row>
    <row r="200" spans="1:2" x14ac:dyDescent="0.25">
      <c r="A200" s="2">
        <v>37560</v>
      </c>
      <c r="B200">
        <f>-1.8</f>
        <v>-1.8</v>
      </c>
    </row>
    <row r="201" spans="1:2" x14ac:dyDescent="0.25">
      <c r="A201" s="2">
        <v>37529</v>
      </c>
      <c r="B201">
        <f>-0.7</f>
        <v>-0.7</v>
      </c>
    </row>
    <row r="202" spans="1:2" x14ac:dyDescent="0.25">
      <c r="A202" s="2">
        <v>37499</v>
      </c>
      <c r="B202">
        <f>-2.5</f>
        <v>-2.5</v>
      </c>
    </row>
    <row r="203" spans="1:2" x14ac:dyDescent="0.25">
      <c r="A203" s="2">
        <v>37468</v>
      </c>
      <c r="B203">
        <f>5.2</f>
        <v>5.2</v>
      </c>
    </row>
    <row r="204" spans="1:2" x14ac:dyDescent="0.25">
      <c r="A204" s="2">
        <v>37437</v>
      </c>
      <c r="B204">
        <f>2</f>
        <v>2</v>
      </c>
    </row>
    <row r="205" spans="1:2" x14ac:dyDescent="0.25">
      <c r="A205" s="2">
        <v>37407</v>
      </c>
      <c r="B205">
        <f>0.2</f>
        <v>0.2</v>
      </c>
    </row>
    <row r="206" spans="1:2" x14ac:dyDescent="0.25">
      <c r="A206" s="2">
        <v>37376</v>
      </c>
      <c r="B206">
        <f>4.3</f>
        <v>4.3</v>
      </c>
    </row>
    <row r="207" spans="1:2" x14ac:dyDescent="0.25">
      <c r="A207" s="2">
        <v>37346</v>
      </c>
      <c r="B207">
        <f>0.9</f>
        <v>0.9</v>
      </c>
    </row>
    <row r="208" spans="1:2" x14ac:dyDescent="0.25">
      <c r="A208" s="2">
        <v>37315</v>
      </c>
      <c r="B208">
        <f>-1.1</f>
        <v>-1.1000000000000001</v>
      </c>
    </row>
    <row r="209" spans="1:2" x14ac:dyDescent="0.25">
      <c r="A209" s="2">
        <v>37287</v>
      </c>
      <c r="B209">
        <f>-0.8</f>
        <v>-0.8</v>
      </c>
    </row>
    <row r="210" spans="1:2" x14ac:dyDescent="0.25">
      <c r="A210" s="2">
        <v>37256</v>
      </c>
      <c r="B210">
        <f>5.2</f>
        <v>5.2</v>
      </c>
    </row>
    <row r="211" spans="1:2" x14ac:dyDescent="0.25">
      <c r="A211" s="2">
        <v>37225</v>
      </c>
      <c r="B211">
        <f>7.1</f>
        <v>7.1</v>
      </c>
    </row>
    <row r="212" spans="1:2" x14ac:dyDescent="0.25">
      <c r="A212" s="2">
        <v>37195</v>
      </c>
      <c r="B212">
        <f>-1.7</f>
        <v>-1.7</v>
      </c>
    </row>
    <row r="213" spans="1:2" x14ac:dyDescent="0.25">
      <c r="A213" s="2">
        <v>37164</v>
      </c>
      <c r="B213">
        <f>-3.4</f>
        <v>-3.4</v>
      </c>
    </row>
    <row r="214" spans="1:2" x14ac:dyDescent="0.25">
      <c r="A214" s="2">
        <v>37134</v>
      </c>
      <c r="B214">
        <f>-2</f>
        <v>-2</v>
      </c>
    </row>
    <row r="215" spans="1:2" x14ac:dyDescent="0.25">
      <c r="A215" s="2">
        <v>37103</v>
      </c>
      <c r="B215">
        <f>2</f>
        <v>2</v>
      </c>
    </row>
    <row r="216" spans="1:2" x14ac:dyDescent="0.25">
      <c r="A216" s="2">
        <v>37072</v>
      </c>
      <c r="B216">
        <f>-2.7</f>
        <v>-2.7</v>
      </c>
    </row>
    <row r="217" spans="1:2" x14ac:dyDescent="0.25">
      <c r="A217" s="2">
        <v>37042</v>
      </c>
      <c r="B217">
        <f>5</f>
        <v>5</v>
      </c>
    </row>
    <row r="218" spans="1:2" x14ac:dyDescent="0.25">
      <c r="A218" s="2">
        <v>37011</v>
      </c>
      <c r="B218">
        <f>0.5</f>
        <v>0.5</v>
      </c>
    </row>
    <row r="219" spans="1:2" x14ac:dyDescent="0.25">
      <c r="A219" s="2">
        <v>36981</v>
      </c>
      <c r="B219">
        <f>9.4</f>
        <v>9.4</v>
      </c>
    </row>
    <row r="220" spans="1:2" x14ac:dyDescent="0.25">
      <c r="A220" s="2">
        <v>36950</v>
      </c>
      <c r="B220">
        <f>2.5</f>
        <v>2.5</v>
      </c>
    </row>
    <row r="221" spans="1:2" x14ac:dyDescent="0.25">
      <c r="A221" s="2">
        <v>36922</v>
      </c>
      <c r="B221">
        <f>-3.3</f>
        <v>-3.3</v>
      </c>
    </row>
    <row r="222" spans="1:2" x14ac:dyDescent="0.25">
      <c r="A222" s="2">
        <v>36891</v>
      </c>
      <c r="B222">
        <f>-4.2</f>
        <v>-4.2</v>
      </c>
    </row>
    <row r="223" spans="1:2" x14ac:dyDescent="0.25">
      <c r="A223" s="2">
        <v>36860</v>
      </c>
      <c r="B223">
        <f>-5</f>
        <v>-5</v>
      </c>
    </row>
    <row r="224" spans="1:2" x14ac:dyDescent="0.25">
      <c r="A224" s="2">
        <v>36830</v>
      </c>
      <c r="B224">
        <f>-2.2</f>
        <v>-2.2000000000000002</v>
      </c>
    </row>
    <row r="225" spans="1:2" x14ac:dyDescent="0.25">
      <c r="A225" s="2">
        <v>36799</v>
      </c>
      <c r="B225">
        <f>-0.9</f>
        <v>-0.9</v>
      </c>
    </row>
    <row r="226" spans="1:2" x14ac:dyDescent="0.25">
      <c r="A226" s="2">
        <v>36769</v>
      </c>
      <c r="B226">
        <f>3.3</f>
        <v>3.3</v>
      </c>
    </row>
    <row r="227" spans="1:2" x14ac:dyDescent="0.25">
      <c r="A227" s="2">
        <v>36738</v>
      </c>
      <c r="B227">
        <f>-6.5</f>
        <v>-6.5</v>
      </c>
    </row>
    <row r="228" spans="1:2" x14ac:dyDescent="0.25">
      <c r="A228" s="2">
        <v>36707</v>
      </c>
      <c r="B228">
        <f>-2.4</f>
        <v>-2.4</v>
      </c>
    </row>
    <row r="229" spans="1:2" x14ac:dyDescent="0.25">
      <c r="A229" s="2">
        <v>36677</v>
      </c>
      <c r="B229">
        <f>1</f>
        <v>1</v>
      </c>
    </row>
    <row r="230" spans="1:2" x14ac:dyDescent="0.25">
      <c r="A230" s="2">
        <v>36646</v>
      </c>
      <c r="B230">
        <f>1.6</f>
        <v>1.6</v>
      </c>
    </row>
    <row r="231" spans="1:2" x14ac:dyDescent="0.25">
      <c r="A231" s="2">
        <v>36616</v>
      </c>
      <c r="B231">
        <f>0.6</f>
        <v>0.6</v>
      </c>
    </row>
    <row r="232" spans="1:2" x14ac:dyDescent="0.25">
      <c r="A232" s="2">
        <v>36585</v>
      </c>
      <c r="B232">
        <f>-1.3</f>
        <v>-1.3</v>
      </c>
    </row>
    <row r="233" spans="1:2" x14ac:dyDescent="0.25">
      <c r="A233" s="2">
        <v>36556</v>
      </c>
      <c r="B233">
        <f>2.8</f>
        <v>2.8</v>
      </c>
    </row>
    <row r="234" spans="1:2" x14ac:dyDescent="0.25">
      <c r="A234" s="2">
        <v>36525</v>
      </c>
      <c r="B234">
        <f>-2.2</f>
        <v>-2.2000000000000002</v>
      </c>
    </row>
    <row r="235" spans="1:2" x14ac:dyDescent="0.25">
      <c r="A235" s="2">
        <v>36494</v>
      </c>
      <c r="B235">
        <f>-1.4</f>
        <v>-1.4</v>
      </c>
    </row>
    <row r="236" spans="1:2" x14ac:dyDescent="0.25">
      <c r="A236" s="2">
        <v>36464</v>
      </c>
      <c r="B236">
        <f>4.6</f>
        <v>4.5999999999999996</v>
      </c>
    </row>
    <row r="237" spans="1:2" x14ac:dyDescent="0.25">
      <c r="A237" s="2">
        <v>36433</v>
      </c>
      <c r="B237">
        <f>-5.7</f>
        <v>-5.7</v>
      </c>
    </row>
    <row r="238" spans="1:2" x14ac:dyDescent="0.25">
      <c r="A238" s="2">
        <v>36403</v>
      </c>
      <c r="B238">
        <f>8.7</f>
        <v>8.6999999999999993</v>
      </c>
    </row>
    <row r="239" spans="1:2" x14ac:dyDescent="0.25">
      <c r="A239" s="2">
        <v>36372</v>
      </c>
      <c r="B239">
        <f>-2.6</f>
        <v>-2.6</v>
      </c>
    </row>
    <row r="240" spans="1:2" x14ac:dyDescent="0.25">
      <c r="A240" s="2">
        <v>36341</v>
      </c>
      <c r="B240">
        <f>-0.4</f>
        <v>-0.4</v>
      </c>
    </row>
    <row r="241" spans="1:2" x14ac:dyDescent="0.25">
      <c r="A241" s="2">
        <v>36311</v>
      </c>
      <c r="B241">
        <f>1.8</f>
        <v>1.8</v>
      </c>
    </row>
    <row r="242" spans="1:2" x14ac:dyDescent="0.25">
      <c r="A242" s="2">
        <v>36280</v>
      </c>
      <c r="B242">
        <f>1.1</f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sqref="A1:B1048576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B2" t="s">
        <v>14</v>
      </c>
    </row>
    <row r="3" spans="1:2" x14ac:dyDescent="0.25">
      <c r="B3" t="s">
        <v>15</v>
      </c>
    </row>
    <row r="4" spans="1:2" x14ac:dyDescent="0.25">
      <c r="A4" s="2">
        <v>43524</v>
      </c>
      <c r="B4">
        <f>221.7</f>
        <v>221.7</v>
      </c>
    </row>
    <row r="5" spans="1:2" x14ac:dyDescent="0.25">
      <c r="A5" s="2">
        <v>43496</v>
      </c>
      <c r="B5">
        <f>238.1</f>
        <v>238.1</v>
      </c>
    </row>
    <row r="6" spans="1:2" x14ac:dyDescent="0.25">
      <c r="A6" s="2">
        <v>43465</v>
      </c>
      <c r="B6">
        <f>254.4</f>
        <v>254.4</v>
      </c>
    </row>
    <row r="7" spans="1:2" x14ac:dyDescent="0.25">
      <c r="A7" s="2">
        <v>43434</v>
      </c>
      <c r="B7">
        <f>237.2</f>
        <v>237.2</v>
      </c>
    </row>
    <row r="8" spans="1:2" x14ac:dyDescent="0.25">
      <c r="A8" s="2">
        <v>43404</v>
      </c>
      <c r="B8">
        <f>235.6</f>
        <v>235.6</v>
      </c>
    </row>
    <row r="9" spans="1:2" x14ac:dyDescent="0.25">
      <c r="A9" s="2">
        <v>43373</v>
      </c>
      <c r="B9">
        <f>230.2</f>
        <v>230.2</v>
      </c>
    </row>
    <row r="10" spans="1:2" x14ac:dyDescent="0.25">
      <c r="A10" s="2">
        <v>43343</v>
      </c>
      <c r="B10">
        <f>213</f>
        <v>213</v>
      </c>
    </row>
    <row r="11" spans="1:2" x14ac:dyDescent="0.25">
      <c r="A11" s="2">
        <v>43312</v>
      </c>
      <c r="B11">
        <f>209.2</f>
        <v>209.2</v>
      </c>
    </row>
    <row r="12" spans="1:2" x14ac:dyDescent="0.25">
      <c r="A12" s="2">
        <v>43281</v>
      </c>
      <c r="B12">
        <f>220.6</f>
        <v>220.6</v>
      </c>
    </row>
    <row r="13" spans="1:2" x14ac:dyDescent="0.25">
      <c r="A13" s="2">
        <v>43251</v>
      </c>
      <c r="B13">
        <f>226.7</f>
        <v>226.7</v>
      </c>
    </row>
    <row r="14" spans="1:2" x14ac:dyDescent="0.25">
      <c r="A14" s="2">
        <v>43220</v>
      </c>
      <c r="B14">
        <f>242.8</f>
        <v>242.8</v>
      </c>
    </row>
    <row r="15" spans="1:2" x14ac:dyDescent="0.25">
      <c r="A15" s="2">
        <v>43190</v>
      </c>
      <c r="B15">
        <f>248.4</f>
        <v>248.4</v>
      </c>
    </row>
    <row r="16" spans="1:2" x14ac:dyDescent="0.25">
      <c r="A16" s="2">
        <v>43159</v>
      </c>
      <c r="B16">
        <f>244.1</f>
        <v>244.1</v>
      </c>
    </row>
    <row r="17" spans="1:2" x14ac:dyDescent="0.25">
      <c r="A17" s="2">
        <v>43131</v>
      </c>
      <c r="B17">
        <f>220.2</f>
        <v>220.2</v>
      </c>
    </row>
    <row r="18" spans="1:2" x14ac:dyDescent="0.25">
      <c r="A18" s="2">
        <v>43100</v>
      </c>
      <c r="B18">
        <f>224.1</f>
        <v>224.1</v>
      </c>
    </row>
    <row r="19" spans="1:2" x14ac:dyDescent="0.25">
      <c r="A19" s="2">
        <v>43069</v>
      </c>
      <c r="B19">
        <f>227.8</f>
        <v>227.8</v>
      </c>
    </row>
    <row r="20" spans="1:2" x14ac:dyDescent="0.25">
      <c r="A20" s="2">
        <v>43039</v>
      </c>
      <c r="B20">
        <f>228</f>
        <v>228</v>
      </c>
    </row>
    <row r="21" spans="1:2" x14ac:dyDescent="0.25">
      <c r="A21" s="2">
        <v>43008</v>
      </c>
      <c r="B21">
        <f>226.2</f>
        <v>226.2</v>
      </c>
    </row>
    <row r="22" spans="1:2" x14ac:dyDescent="0.25">
      <c r="A22" s="2">
        <v>42978</v>
      </c>
      <c r="B22">
        <f>250.9</f>
        <v>250.9</v>
      </c>
    </row>
    <row r="23" spans="1:2" x14ac:dyDescent="0.25">
      <c r="A23" s="2">
        <v>42947</v>
      </c>
      <c r="B23">
        <f>226.9</f>
        <v>226.9</v>
      </c>
    </row>
    <row r="24" spans="1:2" x14ac:dyDescent="0.25">
      <c r="A24" s="2">
        <v>42916</v>
      </c>
      <c r="B24">
        <f>251.3</f>
        <v>251.3</v>
      </c>
    </row>
    <row r="25" spans="1:2" x14ac:dyDescent="0.25">
      <c r="A25" s="2">
        <v>42886</v>
      </c>
      <c r="B25">
        <f>277</f>
        <v>277</v>
      </c>
    </row>
    <row r="26" spans="1:2" x14ac:dyDescent="0.25">
      <c r="A26" s="2">
        <v>42855</v>
      </c>
      <c r="B26">
        <f>278.5</f>
        <v>278.5</v>
      </c>
    </row>
    <row r="27" spans="1:2" x14ac:dyDescent="0.25">
      <c r="A27" s="2">
        <v>42825</v>
      </c>
      <c r="B27">
        <f>250.5</f>
        <v>250.5</v>
      </c>
    </row>
    <row r="28" spans="1:2" x14ac:dyDescent="0.25">
      <c r="A28" s="2">
        <v>42794</v>
      </c>
      <c r="B28">
        <f>279.2</f>
        <v>279.2</v>
      </c>
    </row>
    <row r="29" spans="1:2" x14ac:dyDescent="0.25">
      <c r="A29" s="2">
        <v>42766</v>
      </c>
      <c r="B29">
        <f>289.5</f>
        <v>289.5</v>
      </c>
    </row>
    <row r="30" spans="1:2" x14ac:dyDescent="0.25">
      <c r="A30" s="2">
        <v>42735</v>
      </c>
      <c r="B30">
        <f>295.8</f>
        <v>295.8</v>
      </c>
    </row>
    <row r="31" spans="1:2" x14ac:dyDescent="0.25">
      <c r="A31" s="2">
        <v>42704</v>
      </c>
      <c r="B31">
        <f>314.8</f>
        <v>314.8</v>
      </c>
    </row>
    <row r="32" spans="1:2" x14ac:dyDescent="0.25">
      <c r="A32" s="2">
        <v>42674</v>
      </c>
      <c r="B32">
        <f>314.4</f>
        <v>314.39999999999998</v>
      </c>
    </row>
    <row r="33" spans="1:2" x14ac:dyDescent="0.25">
      <c r="A33" s="2">
        <v>42643</v>
      </c>
      <c r="B33">
        <f>328.1</f>
        <v>328.1</v>
      </c>
    </row>
    <row r="34" spans="1:2" x14ac:dyDescent="0.25">
      <c r="A34" s="2">
        <v>42613</v>
      </c>
      <c r="B34">
        <f>332.7</f>
        <v>332.7</v>
      </c>
    </row>
    <row r="35" spans="1:2" x14ac:dyDescent="0.25">
      <c r="A35" s="2">
        <v>42582</v>
      </c>
      <c r="B35">
        <f>346.3</f>
        <v>346.3</v>
      </c>
    </row>
    <row r="36" spans="1:2" x14ac:dyDescent="0.25">
      <c r="A36" s="2">
        <v>42551</v>
      </c>
      <c r="B36">
        <f>345.5</f>
        <v>345.5</v>
      </c>
    </row>
    <row r="37" spans="1:2" x14ac:dyDescent="0.25">
      <c r="A37" s="2">
        <v>42521</v>
      </c>
      <c r="B37">
        <f>309.1</f>
        <v>309.10000000000002</v>
      </c>
    </row>
    <row r="38" spans="1:2" x14ac:dyDescent="0.25">
      <c r="A38" s="2">
        <v>42490</v>
      </c>
      <c r="B38">
        <f>315.6</f>
        <v>315.60000000000002</v>
      </c>
    </row>
    <row r="39" spans="1:2" x14ac:dyDescent="0.25">
      <c r="A39" s="2">
        <v>42460</v>
      </c>
      <c r="B39">
        <f>321</f>
        <v>321</v>
      </c>
    </row>
    <row r="40" spans="1:2" x14ac:dyDescent="0.25">
      <c r="A40" s="2">
        <v>42429</v>
      </c>
      <c r="B40">
        <f>330.7</f>
        <v>330.7</v>
      </c>
    </row>
    <row r="41" spans="1:2" x14ac:dyDescent="0.25">
      <c r="A41" s="2">
        <v>42400</v>
      </c>
      <c r="B41">
        <f>337.6</f>
        <v>337.6</v>
      </c>
    </row>
    <row r="42" spans="1:2" x14ac:dyDescent="0.25">
      <c r="A42" s="2">
        <v>42369</v>
      </c>
      <c r="B42">
        <f>318.6</f>
        <v>318.60000000000002</v>
      </c>
    </row>
    <row r="43" spans="1:2" x14ac:dyDescent="0.25">
      <c r="A43" s="2">
        <v>42338</v>
      </c>
      <c r="B43">
        <f>318.1</f>
        <v>318.10000000000002</v>
      </c>
    </row>
    <row r="44" spans="1:2" x14ac:dyDescent="0.25">
      <c r="A44" s="2">
        <v>42308</v>
      </c>
      <c r="B44">
        <f>339.4</f>
        <v>339.4</v>
      </c>
    </row>
    <row r="45" spans="1:2" x14ac:dyDescent="0.25">
      <c r="A45" s="2">
        <v>42277</v>
      </c>
      <c r="B45">
        <f>343.8</f>
        <v>343.8</v>
      </c>
    </row>
    <row r="46" spans="1:2" x14ac:dyDescent="0.25">
      <c r="A46" s="2">
        <v>42247</v>
      </c>
      <c r="B46">
        <f>348.1</f>
        <v>348.1</v>
      </c>
    </row>
    <row r="47" spans="1:2" x14ac:dyDescent="0.25">
      <c r="A47" s="2">
        <v>42216</v>
      </c>
      <c r="B47">
        <f>395.1</f>
        <v>395.1</v>
      </c>
    </row>
    <row r="48" spans="1:2" x14ac:dyDescent="0.25">
      <c r="A48" s="2">
        <v>42185</v>
      </c>
      <c r="B48">
        <f>340.5</f>
        <v>340.5</v>
      </c>
    </row>
    <row r="49" spans="1:2" x14ac:dyDescent="0.25">
      <c r="A49" s="2">
        <v>42155</v>
      </c>
      <c r="B49">
        <f>374</f>
        <v>374</v>
      </c>
    </row>
    <row r="50" spans="1:2" x14ac:dyDescent="0.25">
      <c r="A50" s="2">
        <v>42124</v>
      </c>
      <c r="B50">
        <f>353.9</f>
        <v>353.9</v>
      </c>
    </row>
    <row r="51" spans="1:2" x14ac:dyDescent="0.25">
      <c r="A51" s="2">
        <v>42094</v>
      </c>
      <c r="B51">
        <f>353.9</f>
        <v>353.9</v>
      </c>
    </row>
    <row r="52" spans="1:2" x14ac:dyDescent="0.25">
      <c r="A52" s="2">
        <v>42063</v>
      </c>
      <c r="B52">
        <f>320.6</f>
        <v>320.60000000000002</v>
      </c>
    </row>
    <row r="53" spans="1:2" x14ac:dyDescent="0.25">
      <c r="A53" s="2">
        <v>42035</v>
      </c>
      <c r="B53">
        <f>355.9</f>
        <v>355.9</v>
      </c>
    </row>
    <row r="54" spans="1:2" x14ac:dyDescent="0.25">
      <c r="A54" s="2">
        <v>42004</v>
      </c>
      <c r="B54">
        <f>370.3</f>
        <v>370.3</v>
      </c>
    </row>
    <row r="55" spans="1:2" x14ac:dyDescent="0.25">
      <c r="A55" s="2">
        <v>41973</v>
      </c>
      <c r="B55">
        <f>367.8</f>
        <v>367.8</v>
      </c>
    </row>
    <row r="56" spans="1:2" x14ac:dyDescent="0.25">
      <c r="A56" s="2">
        <v>41943</v>
      </c>
      <c r="B56">
        <f>336.9</f>
        <v>336.9</v>
      </c>
    </row>
    <row r="57" spans="1:2" x14ac:dyDescent="0.25">
      <c r="A57" s="2">
        <v>41912</v>
      </c>
      <c r="B57">
        <f>354.1</f>
        <v>354.1</v>
      </c>
    </row>
    <row r="58" spans="1:2" x14ac:dyDescent="0.25">
      <c r="A58" s="2">
        <v>41882</v>
      </c>
      <c r="B58">
        <f>355.6</f>
        <v>355.6</v>
      </c>
    </row>
    <row r="59" spans="1:2" x14ac:dyDescent="0.25">
      <c r="A59" s="2">
        <v>41851</v>
      </c>
      <c r="B59">
        <f>382.3</f>
        <v>382.3</v>
      </c>
    </row>
    <row r="60" spans="1:2" x14ac:dyDescent="0.25">
      <c r="A60" s="2">
        <v>41820</v>
      </c>
      <c r="B60">
        <f>366.5</f>
        <v>366.5</v>
      </c>
    </row>
    <row r="61" spans="1:2" x14ac:dyDescent="0.25">
      <c r="A61" s="2">
        <v>41790</v>
      </c>
      <c r="B61">
        <f>331.6</f>
        <v>331.6</v>
      </c>
    </row>
    <row r="62" spans="1:2" x14ac:dyDescent="0.25">
      <c r="A62" s="2">
        <v>41759</v>
      </c>
      <c r="B62">
        <f>332.2</f>
        <v>332.2</v>
      </c>
    </row>
    <row r="63" spans="1:2" x14ac:dyDescent="0.25">
      <c r="A63" s="2">
        <v>41729</v>
      </c>
      <c r="B63">
        <f>347.3</f>
        <v>347.3</v>
      </c>
    </row>
    <row r="64" spans="1:2" x14ac:dyDescent="0.25">
      <c r="A64" s="2">
        <v>41698</v>
      </c>
      <c r="B64">
        <f>359.6</f>
        <v>359.6</v>
      </c>
    </row>
    <row r="65" spans="1:2" x14ac:dyDescent="0.25">
      <c r="A65" s="2">
        <v>41670</v>
      </c>
      <c r="B65">
        <f>352.3</f>
        <v>352.3</v>
      </c>
    </row>
    <row r="66" spans="1:2" x14ac:dyDescent="0.25">
      <c r="A66" s="2">
        <v>41639</v>
      </c>
      <c r="B66">
        <f>368.9</f>
        <v>368.9</v>
      </c>
    </row>
    <row r="67" spans="1:2" x14ac:dyDescent="0.25">
      <c r="A67" s="2">
        <v>41608</v>
      </c>
      <c r="B67">
        <f>367</f>
        <v>367</v>
      </c>
    </row>
    <row r="68" spans="1:2" x14ac:dyDescent="0.25">
      <c r="A68" s="2">
        <v>41578</v>
      </c>
      <c r="B68">
        <f>361.6</f>
        <v>361.6</v>
      </c>
    </row>
    <row r="69" spans="1:2" x14ac:dyDescent="0.25">
      <c r="A69" s="2">
        <v>41547</v>
      </c>
      <c r="B69">
        <f>372.3</f>
        <v>372.3</v>
      </c>
    </row>
    <row r="70" spans="1:2" x14ac:dyDescent="0.25">
      <c r="A70" s="2">
        <v>41517</v>
      </c>
      <c r="B70">
        <f>357</f>
        <v>357</v>
      </c>
    </row>
    <row r="71" spans="1:2" x14ac:dyDescent="0.25">
      <c r="A71" s="2">
        <v>41486</v>
      </c>
      <c r="B71">
        <f>312.6</f>
        <v>312.60000000000002</v>
      </c>
    </row>
    <row r="72" spans="1:2" x14ac:dyDescent="0.25">
      <c r="A72" s="2">
        <v>41455</v>
      </c>
      <c r="B72">
        <f>375.2</f>
        <v>375.2</v>
      </c>
    </row>
    <row r="73" spans="1:2" x14ac:dyDescent="0.25">
      <c r="A73" s="2">
        <v>41425</v>
      </c>
      <c r="B73">
        <f>365.7</f>
        <v>365.7</v>
      </c>
    </row>
    <row r="74" spans="1:2" x14ac:dyDescent="0.25">
      <c r="A74" s="2">
        <v>41394</v>
      </c>
      <c r="B74">
        <f>363.1</f>
        <v>363.1</v>
      </c>
    </row>
    <row r="75" spans="1:2" x14ac:dyDescent="0.25">
      <c r="A75" s="2">
        <v>41364</v>
      </c>
      <c r="B75">
        <f>379.7</f>
        <v>379.7</v>
      </c>
    </row>
    <row r="76" spans="1:2" x14ac:dyDescent="0.25">
      <c r="A76" s="2">
        <v>41333</v>
      </c>
      <c r="B76">
        <f>364.6</f>
        <v>364.6</v>
      </c>
    </row>
    <row r="77" spans="1:2" x14ac:dyDescent="0.25">
      <c r="A77" s="2">
        <v>41305</v>
      </c>
      <c r="B77">
        <f>365.2</f>
        <v>365.2</v>
      </c>
    </row>
    <row r="78" spans="1:2" x14ac:dyDescent="0.25">
      <c r="A78" s="2">
        <v>41274</v>
      </c>
      <c r="B78">
        <f>342.6</f>
        <v>342.6</v>
      </c>
    </row>
    <row r="79" spans="1:2" x14ac:dyDescent="0.25">
      <c r="A79" s="2">
        <v>41243</v>
      </c>
      <c r="B79">
        <f>353.5</f>
        <v>353.5</v>
      </c>
    </row>
    <row r="80" spans="1:2" x14ac:dyDescent="0.25">
      <c r="A80" s="2">
        <v>41213</v>
      </c>
      <c r="B80">
        <f>344.6</f>
        <v>344.6</v>
      </c>
    </row>
    <row r="81" spans="1:2" x14ac:dyDescent="0.25">
      <c r="A81" s="2">
        <v>41182</v>
      </c>
      <c r="B81">
        <f>343.8</f>
        <v>343.8</v>
      </c>
    </row>
    <row r="82" spans="1:2" x14ac:dyDescent="0.25">
      <c r="A82" s="2">
        <v>41152</v>
      </c>
      <c r="B82">
        <f>340.3</f>
        <v>340.3</v>
      </c>
    </row>
    <row r="83" spans="1:2" x14ac:dyDescent="0.25">
      <c r="A83" s="2">
        <v>41121</v>
      </c>
      <c r="B83">
        <f>361.4</f>
        <v>361.4</v>
      </c>
    </row>
    <row r="84" spans="1:2" x14ac:dyDescent="0.25">
      <c r="A84" s="2">
        <v>41090</v>
      </c>
      <c r="B84">
        <f>343</f>
        <v>343</v>
      </c>
    </row>
    <row r="85" spans="1:2" x14ac:dyDescent="0.25">
      <c r="A85" s="2">
        <v>41060</v>
      </c>
      <c r="B85">
        <f>343.1</f>
        <v>343.1</v>
      </c>
    </row>
    <row r="86" spans="1:2" x14ac:dyDescent="0.25">
      <c r="A86" s="2">
        <v>41029</v>
      </c>
      <c r="B86">
        <f>345.2</f>
        <v>345.2</v>
      </c>
    </row>
    <row r="87" spans="1:2" x14ac:dyDescent="0.25">
      <c r="A87" s="2">
        <v>40999</v>
      </c>
      <c r="B87">
        <f>324.3</f>
        <v>324.3</v>
      </c>
    </row>
    <row r="88" spans="1:2" x14ac:dyDescent="0.25">
      <c r="A88" s="2">
        <v>40968</v>
      </c>
      <c r="B88">
        <f>328.3</f>
        <v>328.3</v>
      </c>
    </row>
    <row r="89" spans="1:2" x14ac:dyDescent="0.25">
      <c r="A89" s="2">
        <v>40939</v>
      </c>
      <c r="B89">
        <f>327.1</f>
        <v>327.10000000000002</v>
      </c>
    </row>
    <row r="90" spans="1:2" x14ac:dyDescent="0.25">
      <c r="A90" s="2">
        <v>40908</v>
      </c>
      <c r="B90">
        <f>306.3</f>
        <v>306.3</v>
      </c>
    </row>
    <row r="91" spans="1:2" x14ac:dyDescent="0.25">
      <c r="A91" s="2">
        <v>40877</v>
      </c>
      <c r="B91">
        <f>284.2</f>
        <v>284.2</v>
      </c>
    </row>
    <row r="92" spans="1:2" x14ac:dyDescent="0.25">
      <c r="A92" s="2">
        <v>40847</v>
      </c>
      <c r="B92">
        <f>283.6</f>
        <v>283.60000000000002</v>
      </c>
    </row>
    <row r="93" spans="1:2" x14ac:dyDescent="0.25">
      <c r="A93" s="2">
        <v>40816</v>
      </c>
      <c r="B93">
        <f>246.5</f>
        <v>246.5</v>
      </c>
    </row>
    <row r="94" spans="1:2" x14ac:dyDescent="0.25">
      <c r="A94" s="2">
        <v>40786</v>
      </c>
      <c r="B94">
        <f>257.7</f>
        <v>257.7</v>
      </c>
    </row>
    <row r="95" spans="1:2" x14ac:dyDescent="0.25">
      <c r="A95" s="2">
        <v>40755</v>
      </c>
      <c r="B95">
        <f>227.9</f>
        <v>227.9</v>
      </c>
    </row>
    <row r="96" spans="1:2" x14ac:dyDescent="0.25">
      <c r="A96" s="2">
        <v>40724</v>
      </c>
      <c r="B96">
        <f>224.7</f>
        <v>224.7</v>
      </c>
    </row>
    <row r="97" spans="1:2" x14ac:dyDescent="0.25">
      <c r="A97" s="2">
        <v>40694</v>
      </c>
      <c r="B97">
        <f>230.2</f>
        <v>230.2</v>
      </c>
    </row>
    <row r="98" spans="1:2" x14ac:dyDescent="0.25">
      <c r="A98" s="2">
        <v>40663</v>
      </c>
      <c r="B98">
        <f>217.1</f>
        <v>217.1</v>
      </c>
    </row>
    <row r="99" spans="1:2" x14ac:dyDescent="0.25">
      <c r="A99" s="2">
        <v>40633</v>
      </c>
      <c r="B99">
        <f>240.3</f>
        <v>240.3</v>
      </c>
    </row>
    <row r="100" spans="1:2" x14ac:dyDescent="0.25">
      <c r="A100" s="2">
        <v>40602</v>
      </c>
      <c r="B100">
        <f>229.3</f>
        <v>229.3</v>
      </c>
    </row>
    <row r="101" spans="1:2" x14ac:dyDescent="0.25">
      <c r="A101" s="2">
        <v>40574</v>
      </c>
      <c r="B101">
        <f>198.9</f>
        <v>198.9</v>
      </c>
    </row>
    <row r="102" spans="1:2" x14ac:dyDescent="0.25">
      <c r="A102" s="2">
        <v>40543</v>
      </c>
      <c r="B102">
        <f>203.9</f>
        <v>203.9</v>
      </c>
    </row>
    <row r="103" spans="1:2" x14ac:dyDescent="0.25">
      <c r="A103" s="2">
        <v>40512</v>
      </c>
      <c r="B103">
        <f>221.7</f>
        <v>221.7</v>
      </c>
    </row>
    <row r="104" spans="1:2" x14ac:dyDescent="0.25">
      <c r="A104" s="2">
        <v>40482</v>
      </c>
      <c r="B104">
        <f>219</f>
        <v>219</v>
      </c>
    </row>
    <row r="105" spans="1:2" x14ac:dyDescent="0.25">
      <c r="A105" s="2">
        <v>40451</v>
      </c>
      <c r="B105">
        <f>222</f>
        <v>222</v>
      </c>
    </row>
    <row r="106" spans="1:2" x14ac:dyDescent="0.25">
      <c r="A106" s="2">
        <v>40421</v>
      </c>
      <c r="B106">
        <f>223.9</f>
        <v>223.9</v>
      </c>
    </row>
    <row r="107" spans="1:2" x14ac:dyDescent="0.25">
      <c r="A107" s="2">
        <v>40390</v>
      </c>
      <c r="B107">
        <f>234.5</f>
        <v>234.5</v>
      </c>
    </row>
    <row r="108" spans="1:2" x14ac:dyDescent="0.25">
      <c r="A108" s="2">
        <v>40359</v>
      </c>
      <c r="B108">
        <f>230.3</f>
        <v>230.3</v>
      </c>
    </row>
    <row r="109" spans="1:2" x14ac:dyDescent="0.25">
      <c r="A109" s="2">
        <v>40329</v>
      </c>
      <c r="B109">
        <f>251</f>
        <v>251</v>
      </c>
    </row>
    <row r="110" spans="1:2" x14ac:dyDescent="0.25">
      <c r="A110" s="2">
        <v>40298</v>
      </c>
      <c r="B110">
        <f>224.4</f>
        <v>224.4</v>
      </c>
    </row>
    <row r="111" spans="1:2" x14ac:dyDescent="0.25">
      <c r="A111" s="2">
        <v>40268</v>
      </c>
      <c r="B111">
        <f>224</f>
        <v>224</v>
      </c>
    </row>
    <row r="112" spans="1:2" x14ac:dyDescent="0.25">
      <c r="A112" s="2">
        <v>40237</v>
      </c>
      <c r="B112">
        <f>232.1</f>
        <v>232.1</v>
      </c>
    </row>
    <row r="113" spans="1:2" x14ac:dyDescent="0.25">
      <c r="A113" s="2">
        <v>40209</v>
      </c>
      <c r="B113">
        <f>231.5</f>
        <v>231.5</v>
      </c>
    </row>
    <row r="114" spans="1:2" x14ac:dyDescent="0.25">
      <c r="A114" s="2">
        <v>40178</v>
      </c>
      <c r="B114">
        <f>236.1</f>
        <v>236.1</v>
      </c>
    </row>
    <row r="115" spans="1:2" x14ac:dyDescent="0.25">
      <c r="A115" s="2">
        <v>40147</v>
      </c>
      <c r="B115">
        <f>228.7</f>
        <v>228.7</v>
      </c>
    </row>
    <row r="116" spans="1:2" x14ac:dyDescent="0.25">
      <c r="A116" s="2">
        <v>40117</v>
      </c>
      <c r="B116">
        <f>243.8</f>
        <v>243.8</v>
      </c>
    </row>
    <row r="117" spans="1:2" x14ac:dyDescent="0.25">
      <c r="A117" s="2">
        <v>40086</v>
      </c>
      <c r="B117">
        <f>239.8</f>
        <v>239.8</v>
      </c>
    </row>
    <row r="118" spans="1:2" x14ac:dyDescent="0.25">
      <c r="A118" s="2">
        <v>40056</v>
      </c>
      <c r="B118">
        <f>210.7</f>
        <v>210.7</v>
      </c>
    </row>
    <row r="119" spans="1:2" x14ac:dyDescent="0.25">
      <c r="A119" s="2">
        <v>40025</v>
      </c>
      <c r="B119">
        <f>188.6</f>
        <v>188.6</v>
      </c>
    </row>
    <row r="120" spans="1:2" x14ac:dyDescent="0.25">
      <c r="A120" s="2">
        <v>39994</v>
      </c>
      <c r="B120">
        <f>148.3</f>
        <v>148.30000000000001</v>
      </c>
    </row>
    <row r="121" spans="1:2" x14ac:dyDescent="0.25">
      <c r="A121" s="2">
        <v>39964</v>
      </c>
      <c r="B121">
        <f>148.6</f>
        <v>148.6</v>
      </c>
    </row>
    <row r="122" spans="1:2" x14ac:dyDescent="0.25">
      <c r="A122" s="2">
        <v>39933</v>
      </c>
      <c r="B122">
        <f>152.8</f>
        <v>152.80000000000001</v>
      </c>
    </row>
    <row r="123" spans="1:2" x14ac:dyDescent="0.25">
      <c r="A123" s="2">
        <v>39903</v>
      </c>
      <c r="B123">
        <f>154</f>
        <v>154</v>
      </c>
    </row>
    <row r="124" spans="1:2" x14ac:dyDescent="0.25">
      <c r="A124" s="2">
        <v>39872</v>
      </c>
      <c r="B124">
        <f>135.4</f>
        <v>135.4</v>
      </c>
    </row>
    <row r="125" spans="1:2" x14ac:dyDescent="0.25">
      <c r="A125" s="2">
        <v>39844</v>
      </c>
      <c r="B125">
        <f>107.5</f>
        <v>107.5</v>
      </c>
    </row>
    <row r="126" spans="1:2" x14ac:dyDescent="0.25">
      <c r="A126" s="2">
        <v>39813</v>
      </c>
      <c r="B126">
        <f>239.2</f>
        <v>239.2</v>
      </c>
    </row>
    <row r="127" spans="1:2" x14ac:dyDescent="0.25">
      <c r="A127" s="2">
        <v>39782</v>
      </c>
      <c r="B127">
        <f>270.9</f>
        <v>270.89999999999998</v>
      </c>
    </row>
    <row r="128" spans="1:2" x14ac:dyDescent="0.25">
      <c r="A128" s="2">
        <v>39752</v>
      </c>
      <c r="B128">
        <f>305.2</f>
        <v>305.2</v>
      </c>
    </row>
    <row r="129" spans="1:2" x14ac:dyDescent="0.25">
      <c r="A129" s="2">
        <v>39721</v>
      </c>
      <c r="B129">
        <f>320.6</f>
        <v>320.60000000000002</v>
      </c>
    </row>
    <row r="130" spans="1:2" x14ac:dyDescent="0.25">
      <c r="A130" s="2">
        <v>39691</v>
      </c>
      <c r="B130">
        <f>330.8</f>
        <v>330.8</v>
      </c>
    </row>
    <row r="131" spans="1:2" x14ac:dyDescent="0.25">
      <c r="A131" s="2">
        <v>39660</v>
      </c>
      <c r="B131">
        <f>375.4</f>
        <v>375.4</v>
      </c>
    </row>
    <row r="132" spans="1:2" x14ac:dyDescent="0.25">
      <c r="A132" s="2">
        <v>39629</v>
      </c>
      <c r="B132">
        <f>312.4</f>
        <v>312.39999999999998</v>
      </c>
    </row>
    <row r="133" spans="1:2" x14ac:dyDescent="0.25">
      <c r="A133" s="2">
        <v>39599</v>
      </c>
      <c r="B133">
        <f>295.2</f>
        <v>295.2</v>
      </c>
    </row>
    <row r="134" spans="1:2" x14ac:dyDescent="0.25">
      <c r="A134" s="2">
        <v>39568</v>
      </c>
      <c r="B134">
        <f>295.4</f>
        <v>295.39999999999998</v>
      </c>
    </row>
    <row r="135" spans="1:2" x14ac:dyDescent="0.25">
      <c r="A135" s="2">
        <v>39538</v>
      </c>
      <c r="B135">
        <f>327.5</f>
        <v>327.5</v>
      </c>
    </row>
    <row r="136" spans="1:2" x14ac:dyDescent="0.25">
      <c r="A136" s="2">
        <v>39507</v>
      </c>
      <c r="B136">
        <f>320.6</f>
        <v>320.60000000000002</v>
      </c>
    </row>
    <row r="137" spans="1:2" x14ac:dyDescent="0.25">
      <c r="A137" s="2">
        <v>39478</v>
      </c>
      <c r="B137">
        <f>328.6</f>
        <v>328.6</v>
      </c>
    </row>
    <row r="138" spans="1:2" x14ac:dyDescent="0.25">
      <c r="A138" s="2">
        <v>39447</v>
      </c>
      <c r="B138">
        <f>333.3</f>
        <v>333.3</v>
      </c>
    </row>
    <row r="139" spans="1:2" x14ac:dyDescent="0.25">
      <c r="A139" s="2">
        <v>39416</v>
      </c>
      <c r="B139">
        <f>317.7</f>
        <v>317.7</v>
      </c>
    </row>
    <row r="140" spans="1:2" x14ac:dyDescent="0.25">
      <c r="A140" s="2">
        <v>39386</v>
      </c>
      <c r="B140">
        <f>310.2</f>
        <v>310.2</v>
      </c>
    </row>
    <row r="141" spans="1:2" x14ac:dyDescent="0.25">
      <c r="A141" s="2">
        <v>39355</v>
      </c>
      <c r="B141">
        <f>293.6</f>
        <v>293.60000000000002</v>
      </c>
    </row>
    <row r="142" spans="1:2" x14ac:dyDescent="0.25">
      <c r="A142" s="2">
        <v>39325</v>
      </c>
      <c r="B142">
        <f>312.6</f>
        <v>312.60000000000002</v>
      </c>
    </row>
    <row r="143" spans="1:2" x14ac:dyDescent="0.25">
      <c r="A143" s="2">
        <v>39294</v>
      </c>
      <c r="B143">
        <f>346</f>
        <v>346</v>
      </c>
    </row>
    <row r="144" spans="1:2" x14ac:dyDescent="0.25">
      <c r="A144" s="2">
        <v>39263</v>
      </c>
      <c r="B144">
        <f>336.7</f>
        <v>336.7</v>
      </c>
    </row>
    <row r="145" spans="1:2" x14ac:dyDescent="0.25">
      <c r="A145" s="2">
        <v>39233</v>
      </c>
      <c r="B145">
        <f>313.1</f>
        <v>313.10000000000002</v>
      </c>
    </row>
    <row r="146" spans="1:2" x14ac:dyDescent="0.25">
      <c r="A146" s="2">
        <v>39202</v>
      </c>
      <c r="B146">
        <f>323.8</f>
        <v>323.8</v>
      </c>
    </row>
    <row r="147" spans="1:2" x14ac:dyDescent="0.25">
      <c r="A147" s="2">
        <v>39172</v>
      </c>
      <c r="B147">
        <f>313.6</f>
        <v>313.60000000000002</v>
      </c>
    </row>
    <row r="148" spans="1:2" x14ac:dyDescent="0.25">
      <c r="A148" s="2">
        <v>39141</v>
      </c>
      <c r="B148">
        <f>324.3</f>
        <v>324.3</v>
      </c>
    </row>
    <row r="149" spans="1:2" x14ac:dyDescent="0.25">
      <c r="A149" s="2">
        <v>39113</v>
      </c>
      <c r="B149">
        <f>340.5</f>
        <v>340.5</v>
      </c>
    </row>
    <row r="150" spans="1:2" x14ac:dyDescent="0.25">
      <c r="A150" s="2">
        <v>39082</v>
      </c>
      <c r="B150">
        <f>354.6</f>
        <v>354.6</v>
      </c>
    </row>
    <row r="151" spans="1:2" x14ac:dyDescent="0.25">
      <c r="A151" s="2">
        <v>39051</v>
      </c>
      <c r="B151">
        <f>339.3</f>
        <v>339.3</v>
      </c>
    </row>
    <row r="152" spans="1:2" x14ac:dyDescent="0.25">
      <c r="A152" s="2">
        <v>39021</v>
      </c>
      <c r="B152">
        <f>349.4</f>
        <v>349.4</v>
      </c>
    </row>
    <row r="153" spans="1:2" x14ac:dyDescent="0.25">
      <c r="A153" s="2">
        <v>38990</v>
      </c>
      <c r="B153">
        <f>354.7</f>
        <v>354.7</v>
      </c>
    </row>
    <row r="154" spans="1:2" x14ac:dyDescent="0.25">
      <c r="A154" s="2">
        <v>38960</v>
      </c>
      <c r="B154">
        <f>350.4</f>
        <v>350.4</v>
      </c>
    </row>
    <row r="155" spans="1:2" x14ac:dyDescent="0.25">
      <c r="A155" s="2">
        <v>38929</v>
      </c>
      <c r="B155">
        <f>330.8</f>
        <v>330.8</v>
      </c>
    </row>
    <row r="156" spans="1:2" x14ac:dyDescent="0.25">
      <c r="A156" s="2">
        <v>38898</v>
      </c>
      <c r="B156">
        <f>348.9</f>
        <v>348.9</v>
      </c>
    </row>
    <row r="157" spans="1:2" x14ac:dyDescent="0.25">
      <c r="A157" s="2">
        <v>38868</v>
      </c>
      <c r="B157">
        <f>366.1</f>
        <v>366.1</v>
      </c>
    </row>
    <row r="158" spans="1:2" x14ac:dyDescent="0.25">
      <c r="A158" s="2">
        <v>38837</v>
      </c>
      <c r="B158">
        <f>381.7</f>
        <v>381.7</v>
      </c>
    </row>
    <row r="159" spans="1:2" x14ac:dyDescent="0.25">
      <c r="A159" s="2">
        <v>38807</v>
      </c>
      <c r="B159">
        <f>377.7</f>
        <v>377.7</v>
      </c>
    </row>
    <row r="160" spans="1:2" x14ac:dyDescent="0.25">
      <c r="A160" s="2">
        <v>38776</v>
      </c>
      <c r="B160">
        <f>366.4</f>
        <v>366.4</v>
      </c>
    </row>
    <row r="161" spans="1:2" x14ac:dyDescent="0.25">
      <c r="A161" s="2">
        <v>38748</v>
      </c>
      <c r="B161">
        <f>374.5</f>
        <v>374.5</v>
      </c>
    </row>
    <row r="162" spans="1:2" x14ac:dyDescent="0.25">
      <c r="A162" s="2">
        <v>38717</v>
      </c>
      <c r="B162">
        <f>348.3</f>
        <v>348.3</v>
      </c>
    </row>
    <row r="163" spans="1:2" x14ac:dyDescent="0.25">
      <c r="A163" s="2">
        <v>38686</v>
      </c>
      <c r="B163">
        <f>364.8</f>
        <v>364.8</v>
      </c>
    </row>
    <row r="164" spans="1:2" x14ac:dyDescent="0.25">
      <c r="A164" s="2">
        <v>38656</v>
      </c>
      <c r="B164">
        <f>349.3</f>
        <v>349.3</v>
      </c>
    </row>
    <row r="165" spans="1:2" x14ac:dyDescent="0.25">
      <c r="A165" s="2">
        <v>38625</v>
      </c>
      <c r="B165">
        <f>350.4</f>
        <v>350.4</v>
      </c>
    </row>
    <row r="166" spans="1:2" x14ac:dyDescent="0.25">
      <c r="A166" s="2">
        <v>38595</v>
      </c>
      <c r="B166">
        <f>354.8</f>
        <v>354.8</v>
      </c>
    </row>
    <row r="167" spans="1:2" x14ac:dyDescent="0.25">
      <c r="A167" s="2">
        <v>38564</v>
      </c>
      <c r="B167">
        <f>346.5</f>
        <v>346.5</v>
      </c>
    </row>
    <row r="168" spans="1:2" x14ac:dyDescent="0.25">
      <c r="A168" s="2">
        <v>38533</v>
      </c>
      <c r="B168">
        <f>365.9</f>
        <v>365.9</v>
      </c>
    </row>
    <row r="169" spans="1:2" x14ac:dyDescent="0.25">
      <c r="A169" s="2">
        <v>38503</v>
      </c>
      <c r="B169">
        <f>350.8</f>
        <v>350.8</v>
      </c>
    </row>
    <row r="170" spans="1:2" x14ac:dyDescent="0.25">
      <c r="A170" s="2">
        <v>38472</v>
      </c>
      <c r="B170">
        <f>351.5</f>
        <v>351.5</v>
      </c>
    </row>
    <row r="171" spans="1:2" x14ac:dyDescent="0.25">
      <c r="A171" s="2">
        <v>38442</v>
      </c>
      <c r="B171">
        <f>354.8</f>
        <v>354.8</v>
      </c>
    </row>
    <row r="172" spans="1:2" x14ac:dyDescent="0.25">
      <c r="A172" s="2">
        <v>38411</v>
      </c>
      <c r="B172">
        <f>370.8</f>
        <v>370.8</v>
      </c>
    </row>
    <row r="173" spans="1:2" x14ac:dyDescent="0.25">
      <c r="A173" s="2">
        <v>38383</v>
      </c>
      <c r="B173">
        <f>348.5</f>
        <v>348.5</v>
      </c>
    </row>
    <row r="174" spans="1:2" x14ac:dyDescent="0.25">
      <c r="A174" s="2">
        <v>38352</v>
      </c>
      <c r="B174">
        <f>345.3</f>
        <v>345.3</v>
      </c>
    </row>
    <row r="175" spans="1:2" x14ac:dyDescent="0.25">
      <c r="A175" s="2">
        <v>38321</v>
      </c>
      <c r="B175">
        <f>324.1</f>
        <v>324.10000000000002</v>
      </c>
    </row>
    <row r="176" spans="1:2" x14ac:dyDescent="0.25">
      <c r="A176" s="2">
        <v>38291</v>
      </c>
      <c r="B176">
        <f>328.2</f>
        <v>328.2</v>
      </c>
    </row>
    <row r="177" spans="1:2" x14ac:dyDescent="0.25">
      <c r="A177" s="2">
        <v>38260</v>
      </c>
      <c r="B177">
        <f>345.4</f>
        <v>345.4</v>
      </c>
    </row>
    <row r="178" spans="1:2" x14ac:dyDescent="0.25">
      <c r="A178" s="2">
        <v>38230</v>
      </c>
      <c r="B178">
        <f>349.2</f>
        <v>349.2</v>
      </c>
    </row>
    <row r="179" spans="1:2" x14ac:dyDescent="0.25">
      <c r="A179" s="2">
        <v>38199</v>
      </c>
      <c r="B179">
        <f>347</f>
        <v>347</v>
      </c>
    </row>
    <row r="180" spans="1:2" x14ac:dyDescent="0.25">
      <c r="A180" s="2">
        <v>38168</v>
      </c>
      <c r="B180">
        <f>333.5</f>
        <v>333.5</v>
      </c>
    </row>
    <row r="181" spans="1:2" x14ac:dyDescent="0.25">
      <c r="A181" s="2">
        <v>38138</v>
      </c>
      <c r="B181">
        <f>350.2</f>
        <v>350.2</v>
      </c>
    </row>
    <row r="182" spans="1:2" x14ac:dyDescent="0.25">
      <c r="A182" s="2">
        <v>38107</v>
      </c>
      <c r="B182">
        <f>368.3</f>
        <v>368.3</v>
      </c>
    </row>
    <row r="183" spans="1:2" x14ac:dyDescent="0.25">
      <c r="A183" s="2">
        <v>38077</v>
      </c>
      <c r="B183">
        <f>359.4</f>
        <v>359.4</v>
      </c>
    </row>
    <row r="184" spans="1:2" x14ac:dyDescent="0.25">
      <c r="A184" s="2">
        <v>38046</v>
      </c>
      <c r="B184">
        <f>367</f>
        <v>367</v>
      </c>
    </row>
    <row r="185" spans="1:2" x14ac:dyDescent="0.25">
      <c r="A185" s="2">
        <v>38017</v>
      </c>
      <c r="B185">
        <f>348.1</f>
        <v>348.1</v>
      </c>
    </row>
    <row r="186" spans="1:2" x14ac:dyDescent="0.25">
      <c r="A186" s="2">
        <v>37986</v>
      </c>
      <c r="B186">
        <f>350.6</f>
        <v>350.6</v>
      </c>
    </row>
    <row r="187" spans="1:2" x14ac:dyDescent="0.25">
      <c r="A187" s="2">
        <v>37955</v>
      </c>
      <c r="B187">
        <f>370.2</f>
        <v>370.2</v>
      </c>
    </row>
    <row r="188" spans="1:2" x14ac:dyDescent="0.25">
      <c r="A188" s="2">
        <v>37925</v>
      </c>
      <c r="B188">
        <f>370.6</f>
        <v>370.6</v>
      </c>
    </row>
    <row r="189" spans="1:2" x14ac:dyDescent="0.25">
      <c r="A189" s="2">
        <v>37894</v>
      </c>
      <c r="B189">
        <f>383</f>
        <v>383</v>
      </c>
    </row>
    <row r="190" spans="1:2" x14ac:dyDescent="0.25">
      <c r="A190" s="2">
        <v>37864</v>
      </c>
      <c r="B190">
        <f>351.4</f>
        <v>351.4</v>
      </c>
    </row>
    <row r="191" spans="1:2" x14ac:dyDescent="0.25">
      <c r="A191" s="2">
        <v>37833</v>
      </c>
      <c r="B191">
        <f>378.8</f>
        <v>378.8</v>
      </c>
    </row>
    <row r="192" spans="1:2" x14ac:dyDescent="0.25">
      <c r="A192" s="2">
        <v>37802</v>
      </c>
      <c r="B192">
        <f>376.4</f>
        <v>376.4</v>
      </c>
    </row>
    <row r="193" spans="1:2" x14ac:dyDescent="0.25">
      <c r="A193" s="2">
        <v>37772</v>
      </c>
      <c r="B193">
        <f>373.8</f>
        <v>373.8</v>
      </c>
    </row>
    <row r="194" spans="1:2" x14ac:dyDescent="0.25">
      <c r="A194" s="2">
        <v>37741</v>
      </c>
      <c r="B194">
        <f>362.3</f>
        <v>362.3</v>
      </c>
    </row>
    <row r="195" spans="1:2" x14ac:dyDescent="0.25">
      <c r="A195" s="2">
        <v>37711</v>
      </c>
      <c r="B195">
        <f>363.1</f>
        <v>363.1</v>
      </c>
    </row>
    <row r="196" spans="1:2" x14ac:dyDescent="0.25">
      <c r="A196" s="2">
        <v>37680</v>
      </c>
      <c r="B196">
        <f>367.3</f>
        <v>367.3</v>
      </c>
    </row>
    <row r="197" spans="1:2" x14ac:dyDescent="0.25">
      <c r="A197" s="2">
        <v>37652</v>
      </c>
      <c r="B197">
        <f>420.4</f>
        <v>420.4</v>
      </c>
    </row>
    <row r="198" spans="1:2" x14ac:dyDescent="0.25">
      <c r="A198" s="2">
        <v>37621</v>
      </c>
      <c r="B198">
        <f>381.3</f>
        <v>381.3</v>
      </c>
    </row>
    <row r="199" spans="1:2" x14ac:dyDescent="0.25">
      <c r="A199" s="2">
        <v>37590</v>
      </c>
      <c r="B199">
        <f>419.4</f>
        <v>419.4</v>
      </c>
    </row>
    <row r="200" spans="1:2" x14ac:dyDescent="0.25">
      <c r="A200" s="2">
        <v>37560</v>
      </c>
      <c r="B200">
        <f>394.1</f>
        <v>394.1</v>
      </c>
    </row>
    <row r="201" spans="1:2" x14ac:dyDescent="0.25">
      <c r="A201" s="2">
        <v>37529</v>
      </c>
      <c r="B201">
        <f>393.9</f>
        <v>393.9</v>
      </c>
    </row>
    <row r="202" spans="1:2" x14ac:dyDescent="0.25">
      <c r="A202" s="2">
        <v>37499</v>
      </c>
      <c r="B202">
        <f>409.2</f>
        <v>409.2</v>
      </c>
    </row>
    <row r="203" spans="1:2" x14ac:dyDescent="0.25">
      <c r="A203" s="2">
        <v>37468</v>
      </c>
      <c r="B203">
        <f>451.6</f>
        <v>451.6</v>
      </c>
    </row>
    <row r="204" spans="1:2" x14ac:dyDescent="0.25">
      <c r="A204" s="2">
        <v>37437</v>
      </c>
      <c r="B204">
        <f>435.7</f>
        <v>435.7</v>
      </c>
    </row>
    <row r="205" spans="1:2" x14ac:dyDescent="0.25">
      <c r="A205" s="2">
        <v>37407</v>
      </c>
      <c r="B205">
        <f>429</f>
        <v>429</v>
      </c>
    </row>
    <row r="206" spans="1:2" x14ac:dyDescent="0.25">
      <c r="A206" s="2">
        <v>37376</v>
      </c>
      <c r="B206">
        <f>434</f>
        <v>434</v>
      </c>
    </row>
    <row r="207" spans="1:2" x14ac:dyDescent="0.25">
      <c r="A207" s="2">
        <v>37346</v>
      </c>
      <c r="B207">
        <f>428.4</f>
        <v>428.4</v>
      </c>
    </row>
    <row r="208" spans="1:2" x14ac:dyDescent="0.25">
      <c r="A208" s="2">
        <v>37315</v>
      </c>
      <c r="B208">
        <f>436.3</f>
        <v>436.3</v>
      </c>
    </row>
    <row r="209" spans="1:2" x14ac:dyDescent="0.25">
      <c r="A209" s="2">
        <v>37287</v>
      </c>
      <c r="B209">
        <f>410.9</f>
        <v>410.9</v>
      </c>
    </row>
    <row r="210" spans="1:2" x14ac:dyDescent="0.25">
      <c r="A210" s="2">
        <v>37256</v>
      </c>
      <c r="B210">
        <f>417.9</f>
        <v>417.9</v>
      </c>
    </row>
    <row r="211" spans="1:2" x14ac:dyDescent="0.25">
      <c r="A211" s="2">
        <v>37225</v>
      </c>
      <c r="B211">
        <f>395.3</f>
        <v>395.3</v>
      </c>
    </row>
    <row r="212" spans="1:2" x14ac:dyDescent="0.25">
      <c r="A212" s="2">
        <v>37195</v>
      </c>
      <c r="B212">
        <f>371.9</f>
        <v>371.9</v>
      </c>
    </row>
    <row r="213" spans="1:2" x14ac:dyDescent="0.25">
      <c r="A213" s="2">
        <v>37164</v>
      </c>
      <c r="B213">
        <f>382.7</f>
        <v>382.7</v>
      </c>
    </row>
    <row r="214" spans="1:2" x14ac:dyDescent="0.25">
      <c r="A214" s="2">
        <v>37134</v>
      </c>
      <c r="B214">
        <f>387.8</f>
        <v>387.8</v>
      </c>
    </row>
    <row r="215" spans="1:2" x14ac:dyDescent="0.25">
      <c r="A215" s="2">
        <v>37103</v>
      </c>
      <c r="B215">
        <f>384.7</f>
        <v>384.7</v>
      </c>
    </row>
    <row r="216" spans="1:2" x14ac:dyDescent="0.25">
      <c r="A216" s="2">
        <v>37072</v>
      </c>
      <c r="B216">
        <f>415.9</f>
        <v>415.9</v>
      </c>
    </row>
    <row r="217" spans="1:2" x14ac:dyDescent="0.25">
      <c r="A217" s="2">
        <v>37042</v>
      </c>
      <c r="B217">
        <f>427.2</f>
        <v>427.2</v>
      </c>
    </row>
    <row r="218" spans="1:2" x14ac:dyDescent="0.25">
      <c r="A218" s="2">
        <v>37011</v>
      </c>
      <c r="B218">
        <f>416</f>
        <v>416</v>
      </c>
    </row>
    <row r="219" spans="1:2" x14ac:dyDescent="0.25">
      <c r="A219" s="2">
        <v>36981</v>
      </c>
      <c r="B219">
        <f>416</f>
        <v>416</v>
      </c>
    </row>
    <row r="220" spans="1:2" x14ac:dyDescent="0.25">
      <c r="A220" s="2">
        <v>36950</v>
      </c>
      <c r="B220">
        <f>387.5</f>
        <v>387.5</v>
      </c>
    </row>
    <row r="221" spans="1:2" x14ac:dyDescent="0.25">
      <c r="A221" s="2">
        <v>36922</v>
      </c>
      <c r="B221">
        <f>405.9</f>
        <v>405.9</v>
      </c>
    </row>
    <row r="222" spans="1:2" x14ac:dyDescent="0.25">
      <c r="A222" s="2">
        <v>36891</v>
      </c>
      <c r="B222">
        <f>393.2</f>
        <v>393.2</v>
      </c>
    </row>
    <row r="223" spans="1:2" x14ac:dyDescent="0.25">
      <c r="A223" s="2">
        <v>36860</v>
      </c>
      <c r="B223">
        <f>413.1</f>
        <v>413.1</v>
      </c>
    </row>
    <row r="224" spans="1:2" x14ac:dyDescent="0.25">
      <c r="A224" s="2">
        <v>36830</v>
      </c>
      <c r="B224">
        <f>445.8</f>
        <v>445.8</v>
      </c>
    </row>
    <row r="225" spans="1:2" x14ac:dyDescent="0.25">
      <c r="A225" s="2">
        <v>36799</v>
      </c>
      <c r="B225">
        <f>464.1</f>
        <v>464.1</v>
      </c>
    </row>
    <row r="226" spans="1:2" x14ac:dyDescent="0.25">
      <c r="A226" s="2">
        <v>36769</v>
      </c>
      <c r="B226">
        <f>466.3</f>
        <v>466.3</v>
      </c>
    </row>
    <row r="227" spans="1:2" x14ac:dyDescent="0.25">
      <c r="A227" s="2">
        <v>36738</v>
      </c>
      <c r="B227">
        <f>455.3</f>
        <v>455.3</v>
      </c>
    </row>
    <row r="228" spans="1:2" x14ac:dyDescent="0.25">
      <c r="A228" s="2">
        <v>36707</v>
      </c>
      <c r="B228">
        <f>464</f>
        <v>464</v>
      </c>
    </row>
    <row r="229" spans="1:2" x14ac:dyDescent="0.25">
      <c r="A229" s="2">
        <v>36677</v>
      </c>
      <c r="B229">
        <f>481.2</f>
        <v>481.2</v>
      </c>
    </row>
    <row r="230" spans="1:2" x14ac:dyDescent="0.25">
      <c r="A230" s="2">
        <v>36646</v>
      </c>
      <c r="B230">
        <f>475.4</f>
        <v>475.4</v>
      </c>
    </row>
    <row r="231" spans="1:2" x14ac:dyDescent="0.25">
      <c r="A231" s="2">
        <v>36616</v>
      </c>
      <c r="B231">
        <f>462.3</f>
        <v>462.3</v>
      </c>
    </row>
    <row r="232" spans="1:2" x14ac:dyDescent="0.25">
      <c r="A232" s="2">
        <v>36585</v>
      </c>
      <c r="B232">
        <f>461.2</f>
        <v>461.2</v>
      </c>
    </row>
    <row r="233" spans="1:2" x14ac:dyDescent="0.25">
      <c r="A233" s="2">
        <v>36556</v>
      </c>
      <c r="B233">
        <f>469.3</f>
        <v>469.3</v>
      </c>
    </row>
    <row r="234" spans="1:2" x14ac:dyDescent="0.25">
      <c r="A234" s="2">
        <v>36525</v>
      </c>
      <c r="B234">
        <f>470.4</f>
        <v>470.4</v>
      </c>
    </row>
    <row r="235" spans="1:2" x14ac:dyDescent="0.25">
      <c r="A235" s="2">
        <v>36494</v>
      </c>
      <c r="B235">
        <f>483.1</f>
        <v>483.1</v>
      </c>
    </row>
    <row r="236" spans="1:2" x14ac:dyDescent="0.25">
      <c r="A236" s="2">
        <v>36464</v>
      </c>
      <c r="B236">
        <f>479.1</f>
        <v>479.1</v>
      </c>
    </row>
    <row r="237" spans="1:2" x14ac:dyDescent="0.25">
      <c r="A237" s="2">
        <v>36433</v>
      </c>
      <c r="B237">
        <f>460.4</f>
        <v>460.4</v>
      </c>
    </row>
    <row r="238" spans="1:2" x14ac:dyDescent="0.25">
      <c r="A238" s="2">
        <v>36403</v>
      </c>
      <c r="B238">
        <f>475.2</f>
        <v>475.2</v>
      </c>
    </row>
    <row r="239" spans="1:2" x14ac:dyDescent="0.25">
      <c r="A239" s="2">
        <v>36372</v>
      </c>
      <c r="B239">
        <f>441.6</f>
        <v>441.6</v>
      </c>
    </row>
    <row r="240" spans="1:2" x14ac:dyDescent="0.25">
      <c r="A240" s="2">
        <v>36341</v>
      </c>
      <c r="B240">
        <f>453.7</f>
        <v>453.7</v>
      </c>
    </row>
    <row r="241" spans="1:2" x14ac:dyDescent="0.25">
      <c r="A241" s="2">
        <v>36311</v>
      </c>
      <c r="B241">
        <f>454.3</f>
        <v>454.3</v>
      </c>
    </row>
    <row r="242" spans="1:2" x14ac:dyDescent="0.25">
      <c r="A242" s="2">
        <v>36280</v>
      </c>
      <c r="B242">
        <f>466.2</f>
        <v>466.2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activeCell="C14" sqref="C14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B2" t="s">
        <v>17</v>
      </c>
    </row>
    <row r="3" spans="1:2" x14ac:dyDescent="0.25">
      <c r="B3" t="s">
        <v>18</v>
      </c>
    </row>
    <row r="4" spans="1:2" x14ac:dyDescent="0.25">
      <c r="A4" s="2">
        <v>43524</v>
      </c>
      <c r="B4" t="e">
        <f>NA()</f>
        <v>#N/A</v>
      </c>
    </row>
    <row r="5" spans="1:2" x14ac:dyDescent="0.25">
      <c r="A5" s="2">
        <v>43496</v>
      </c>
      <c r="B5">
        <f>9</f>
        <v>9</v>
      </c>
    </row>
    <row r="6" spans="1:2" x14ac:dyDescent="0.25">
      <c r="A6" s="2">
        <v>43465</v>
      </c>
      <c r="B6">
        <f>5</f>
        <v>5</v>
      </c>
    </row>
    <row r="7" spans="1:2" x14ac:dyDescent="0.25">
      <c r="A7" s="2">
        <v>43434</v>
      </c>
      <c r="B7">
        <f>-2.3</f>
        <v>-2.2999999999999998</v>
      </c>
    </row>
    <row r="8" spans="1:2" x14ac:dyDescent="0.25">
      <c r="A8" s="2">
        <v>43404</v>
      </c>
      <c r="B8">
        <f>5.2</f>
        <v>5.2</v>
      </c>
    </row>
    <row r="9" spans="1:2" x14ac:dyDescent="0.25">
      <c r="A9" s="2">
        <v>43373</v>
      </c>
      <c r="B9">
        <f>2.1</f>
        <v>2.1</v>
      </c>
    </row>
    <row r="10" spans="1:2" x14ac:dyDescent="0.25">
      <c r="A10" s="2">
        <v>43343</v>
      </c>
      <c r="B10">
        <f>-0.3</f>
        <v>-0.3</v>
      </c>
    </row>
    <row r="11" spans="1:2" x14ac:dyDescent="0.25">
      <c r="A11" s="2">
        <v>43312</v>
      </c>
      <c r="B11">
        <f>7.3</f>
        <v>7.3</v>
      </c>
    </row>
    <row r="12" spans="1:2" x14ac:dyDescent="0.25">
      <c r="A12" s="2">
        <v>43281</v>
      </c>
      <c r="B12">
        <f>0</f>
        <v>0</v>
      </c>
    </row>
    <row r="13" spans="1:2" x14ac:dyDescent="0.25">
      <c r="A13" s="2">
        <v>43251</v>
      </c>
      <c r="B13">
        <f>7.3</f>
        <v>7.3</v>
      </c>
    </row>
    <row r="14" spans="1:2" x14ac:dyDescent="0.25">
      <c r="A14" s="2">
        <v>43220</v>
      </c>
      <c r="B14">
        <f>6.9</f>
        <v>6.9</v>
      </c>
    </row>
    <row r="15" spans="1:2" x14ac:dyDescent="0.25">
      <c r="A15" s="2">
        <v>43190</v>
      </c>
      <c r="B15">
        <f>0.1</f>
        <v>0.1</v>
      </c>
    </row>
    <row r="16" spans="1:2" x14ac:dyDescent="0.25">
      <c r="A16" s="2">
        <v>43159</v>
      </c>
      <c r="B16">
        <f>2.3</f>
        <v>2.2999999999999998</v>
      </c>
    </row>
    <row r="17" spans="1:2" x14ac:dyDescent="0.25">
      <c r="A17" s="2">
        <v>43131</v>
      </c>
      <c r="B17">
        <f>1.6</f>
        <v>1.6</v>
      </c>
    </row>
    <row r="18" spans="1:2" x14ac:dyDescent="0.25">
      <c r="A18" s="2">
        <v>43100</v>
      </c>
      <c r="B18">
        <f>1.6</f>
        <v>1.6</v>
      </c>
    </row>
    <row r="19" spans="1:2" x14ac:dyDescent="0.25">
      <c r="A19" s="2">
        <v>43069</v>
      </c>
      <c r="B19">
        <f>7.4</f>
        <v>7.4</v>
      </c>
    </row>
    <row r="20" spans="1:2" x14ac:dyDescent="0.25">
      <c r="A20" s="2">
        <v>43039</v>
      </c>
      <c r="B20">
        <f>-1.1</f>
        <v>-1.1000000000000001</v>
      </c>
    </row>
    <row r="21" spans="1:2" x14ac:dyDescent="0.25">
      <c r="A21" s="2">
        <v>43008</v>
      </c>
      <c r="B21">
        <f>2.2</f>
        <v>2.2000000000000002</v>
      </c>
    </row>
    <row r="22" spans="1:2" x14ac:dyDescent="0.25">
      <c r="A22" s="2">
        <v>42978</v>
      </c>
      <c r="B22">
        <f>3.6</f>
        <v>3.6</v>
      </c>
    </row>
    <row r="23" spans="1:2" x14ac:dyDescent="0.25">
      <c r="A23" s="2">
        <v>42947</v>
      </c>
      <c r="B23">
        <f>-0.9</f>
        <v>-0.9</v>
      </c>
    </row>
    <row r="24" spans="1:2" x14ac:dyDescent="0.25">
      <c r="A24" s="2">
        <v>42916</v>
      </c>
      <c r="B24">
        <f>4.3</f>
        <v>4.3</v>
      </c>
    </row>
    <row r="25" spans="1:2" x14ac:dyDescent="0.25">
      <c r="A25" s="2">
        <v>42886</v>
      </c>
      <c r="B25">
        <f>10.6</f>
        <v>10.6</v>
      </c>
    </row>
    <row r="26" spans="1:2" x14ac:dyDescent="0.25">
      <c r="A26" s="2">
        <v>42855</v>
      </c>
      <c r="B26">
        <f>-5.5</f>
        <v>-5.5</v>
      </c>
    </row>
    <row r="27" spans="1:2" x14ac:dyDescent="0.25">
      <c r="A27" s="2">
        <v>42825</v>
      </c>
      <c r="B27">
        <f>8.7</f>
        <v>8.6999999999999993</v>
      </c>
    </row>
    <row r="28" spans="1:2" x14ac:dyDescent="0.25">
      <c r="A28" s="2">
        <v>42794</v>
      </c>
      <c r="B28">
        <f>2.4</f>
        <v>2.4</v>
      </c>
    </row>
    <row r="29" spans="1:2" x14ac:dyDescent="0.25">
      <c r="A29" s="2">
        <v>42766</v>
      </c>
      <c r="B29">
        <f>-2.5</f>
        <v>-2.5</v>
      </c>
    </row>
    <row r="30" spans="1:2" x14ac:dyDescent="0.25">
      <c r="A30" s="2">
        <v>42735</v>
      </c>
      <c r="B30">
        <f>0.5</f>
        <v>0.5</v>
      </c>
    </row>
    <row r="31" spans="1:2" x14ac:dyDescent="0.25">
      <c r="A31" s="2">
        <v>42704</v>
      </c>
      <c r="B31">
        <f>9.9</f>
        <v>9.9</v>
      </c>
    </row>
    <row r="32" spans="1:2" x14ac:dyDescent="0.25">
      <c r="A32" s="2">
        <v>42674</v>
      </c>
      <c r="B32">
        <f>-6.3</f>
        <v>-6.3</v>
      </c>
    </row>
    <row r="33" spans="1:2" x14ac:dyDescent="0.25">
      <c r="A33" s="2">
        <v>42643</v>
      </c>
      <c r="B33">
        <f>3.4</f>
        <v>3.4</v>
      </c>
    </row>
    <row r="34" spans="1:2" x14ac:dyDescent="0.25">
      <c r="A34" s="2">
        <v>42613</v>
      </c>
      <c r="B34">
        <f>9.8</f>
        <v>9.8000000000000007</v>
      </c>
    </row>
    <row r="35" spans="1:2" x14ac:dyDescent="0.25">
      <c r="A35" s="2">
        <v>42582</v>
      </c>
      <c r="B35">
        <f>-1.9</f>
        <v>-1.9</v>
      </c>
    </row>
    <row r="36" spans="1:2" x14ac:dyDescent="0.25">
      <c r="A36" s="2">
        <v>42551</v>
      </c>
      <c r="B36">
        <f>2.8</f>
        <v>2.8</v>
      </c>
    </row>
    <row r="37" spans="1:2" x14ac:dyDescent="0.25">
      <c r="A37" s="2">
        <v>42521</v>
      </c>
      <c r="B37">
        <f>-4.6</f>
        <v>-4.5999999999999996</v>
      </c>
    </row>
    <row r="38" spans="1:2" x14ac:dyDescent="0.25">
      <c r="A38" s="2">
        <v>42490</v>
      </c>
      <c r="B38">
        <f>1.3</f>
        <v>1.3</v>
      </c>
    </row>
    <row r="39" spans="1:2" x14ac:dyDescent="0.25">
      <c r="A39" s="2">
        <v>42460</v>
      </c>
      <c r="B39">
        <f>13.2</f>
        <v>13.2</v>
      </c>
    </row>
    <row r="40" spans="1:2" x14ac:dyDescent="0.25">
      <c r="A40" s="2">
        <v>42429</v>
      </c>
      <c r="B40">
        <f>-1.7</f>
        <v>-1.7</v>
      </c>
    </row>
    <row r="41" spans="1:2" x14ac:dyDescent="0.25">
      <c r="A41" s="2">
        <v>42400</v>
      </c>
      <c r="B41">
        <f>1.4</f>
        <v>1.4</v>
      </c>
    </row>
    <row r="42" spans="1:2" x14ac:dyDescent="0.25">
      <c r="A42" s="2">
        <v>42369</v>
      </c>
      <c r="B42">
        <f>2.5</f>
        <v>2.5</v>
      </c>
    </row>
    <row r="43" spans="1:2" x14ac:dyDescent="0.25">
      <c r="A43" s="2">
        <v>42338</v>
      </c>
      <c r="B43">
        <f>-4.2</f>
        <v>-4.2</v>
      </c>
    </row>
    <row r="44" spans="1:2" x14ac:dyDescent="0.25">
      <c r="A44" s="2">
        <v>42308</v>
      </c>
      <c r="B44">
        <f>-0.8</f>
        <v>-0.8</v>
      </c>
    </row>
    <row r="45" spans="1:2" x14ac:dyDescent="0.25">
      <c r="A45" s="2">
        <v>42277</v>
      </c>
      <c r="B45">
        <f>5.4</f>
        <v>5.4</v>
      </c>
    </row>
    <row r="46" spans="1:2" x14ac:dyDescent="0.25">
      <c r="A46" s="2">
        <v>42247</v>
      </c>
      <c r="B46">
        <f>1.6</f>
        <v>1.6</v>
      </c>
    </row>
    <row r="47" spans="1:2" x14ac:dyDescent="0.25">
      <c r="A47" s="2">
        <v>42216</v>
      </c>
      <c r="B47">
        <f>-2.5</f>
        <v>-2.5</v>
      </c>
    </row>
    <row r="48" spans="1:2" x14ac:dyDescent="0.25">
      <c r="A48" s="2">
        <v>42185</v>
      </c>
      <c r="B48">
        <f>4.8</f>
        <v>4.8</v>
      </c>
    </row>
    <row r="49" spans="1:2" x14ac:dyDescent="0.25">
      <c r="A49" s="2">
        <v>42155</v>
      </c>
      <c r="B49">
        <f>-1.8</f>
        <v>-1.8</v>
      </c>
    </row>
    <row r="50" spans="1:2" x14ac:dyDescent="0.25">
      <c r="A50" s="2">
        <v>42124</v>
      </c>
      <c r="B50">
        <f>12.3</f>
        <v>12.3</v>
      </c>
    </row>
    <row r="51" spans="1:2" x14ac:dyDescent="0.25">
      <c r="A51" s="2">
        <v>42094</v>
      </c>
      <c r="B51">
        <f>-6.8</f>
        <v>-6.8</v>
      </c>
    </row>
    <row r="52" spans="1:2" x14ac:dyDescent="0.25">
      <c r="A52" s="2">
        <v>42063</v>
      </c>
      <c r="B52">
        <f>8</f>
        <v>8</v>
      </c>
    </row>
    <row r="53" spans="1:2" x14ac:dyDescent="0.25">
      <c r="A53" s="2">
        <v>42035</v>
      </c>
      <c r="B53">
        <f>7.8</f>
        <v>7.8</v>
      </c>
    </row>
    <row r="54" spans="1:2" x14ac:dyDescent="0.25">
      <c r="A54" s="2">
        <v>42004</v>
      </c>
      <c r="B54">
        <f>-0.9</f>
        <v>-0.9</v>
      </c>
    </row>
    <row r="55" spans="1:2" x14ac:dyDescent="0.25">
      <c r="A55" s="2">
        <v>41973</v>
      </c>
      <c r="B55">
        <f>0.5</f>
        <v>0.5</v>
      </c>
    </row>
    <row r="56" spans="1:2" x14ac:dyDescent="0.25">
      <c r="A56" s="2">
        <v>41943</v>
      </c>
      <c r="B56">
        <f>5.6</f>
        <v>5.6</v>
      </c>
    </row>
    <row r="57" spans="1:2" x14ac:dyDescent="0.25">
      <c r="A57" s="2">
        <v>41912</v>
      </c>
      <c r="B57">
        <f>-3.6</f>
        <v>-3.6</v>
      </c>
    </row>
    <row r="58" spans="1:2" x14ac:dyDescent="0.25">
      <c r="A58" s="2">
        <v>41882</v>
      </c>
      <c r="B58">
        <f>8</f>
        <v>8</v>
      </c>
    </row>
    <row r="59" spans="1:2" x14ac:dyDescent="0.25">
      <c r="A59" s="2">
        <v>41851</v>
      </c>
      <c r="B59">
        <f>5.4</f>
        <v>5.4</v>
      </c>
    </row>
    <row r="60" spans="1:2" x14ac:dyDescent="0.25">
      <c r="A60" s="2">
        <v>41820</v>
      </c>
      <c r="B60">
        <f>6</f>
        <v>6</v>
      </c>
    </row>
    <row r="61" spans="1:2" x14ac:dyDescent="0.25">
      <c r="A61" s="2">
        <v>41790</v>
      </c>
      <c r="B61">
        <f>4.3</f>
        <v>4.3</v>
      </c>
    </row>
    <row r="62" spans="1:2" x14ac:dyDescent="0.25">
      <c r="A62" s="2">
        <v>41759</v>
      </c>
      <c r="B62">
        <f>7.5</f>
        <v>7.5</v>
      </c>
    </row>
    <row r="63" spans="1:2" x14ac:dyDescent="0.25">
      <c r="A63" s="2">
        <v>41729</v>
      </c>
      <c r="B63">
        <f>1.7</f>
        <v>1.7</v>
      </c>
    </row>
    <row r="64" spans="1:2" x14ac:dyDescent="0.25">
      <c r="A64" s="2">
        <v>41698</v>
      </c>
      <c r="B64">
        <f>5.8</f>
        <v>5.8</v>
      </c>
    </row>
    <row r="65" spans="1:2" x14ac:dyDescent="0.25">
      <c r="A65" s="2">
        <v>41670</v>
      </c>
      <c r="B65">
        <f>-7</f>
        <v>-7</v>
      </c>
    </row>
    <row r="66" spans="1:2" x14ac:dyDescent="0.25">
      <c r="A66" s="2">
        <v>41639</v>
      </c>
      <c r="B66">
        <f>-2.8</f>
        <v>-2.8</v>
      </c>
    </row>
    <row r="67" spans="1:2" x14ac:dyDescent="0.25">
      <c r="A67" s="2">
        <v>41608</v>
      </c>
      <c r="B67">
        <f>5.8</f>
        <v>5.8</v>
      </c>
    </row>
    <row r="68" spans="1:2" x14ac:dyDescent="0.25">
      <c r="A68" s="2">
        <v>41578</v>
      </c>
      <c r="B68">
        <f>5.6</f>
        <v>5.6</v>
      </c>
    </row>
    <row r="69" spans="1:2" x14ac:dyDescent="0.25">
      <c r="A69" s="2">
        <v>41547</v>
      </c>
      <c r="B69">
        <f>-0.5</f>
        <v>-0.5</v>
      </c>
    </row>
    <row r="70" spans="1:2" x14ac:dyDescent="0.25">
      <c r="A70" s="2">
        <v>41517</v>
      </c>
      <c r="B70">
        <f>5</f>
        <v>5</v>
      </c>
    </row>
    <row r="71" spans="1:2" x14ac:dyDescent="0.25">
      <c r="A71" s="2">
        <v>41486</v>
      </c>
      <c r="B71">
        <f>1.9</f>
        <v>1.9</v>
      </c>
    </row>
    <row r="72" spans="1:2" x14ac:dyDescent="0.25">
      <c r="A72" s="2">
        <v>41455</v>
      </c>
      <c r="B72">
        <f>8.3</f>
        <v>8.3000000000000007</v>
      </c>
    </row>
    <row r="73" spans="1:2" x14ac:dyDescent="0.25">
      <c r="A73" s="2">
        <v>41425</v>
      </c>
      <c r="B73">
        <f>-2.9</f>
        <v>-2.9</v>
      </c>
    </row>
    <row r="74" spans="1:2" x14ac:dyDescent="0.25">
      <c r="A74" s="2">
        <v>41394</v>
      </c>
      <c r="B74">
        <f>0.9</f>
        <v>0.9</v>
      </c>
    </row>
    <row r="75" spans="1:2" x14ac:dyDescent="0.25">
      <c r="A75" s="2">
        <v>41364</v>
      </c>
      <c r="B75">
        <f>4.8</f>
        <v>4.8</v>
      </c>
    </row>
    <row r="76" spans="1:2" x14ac:dyDescent="0.25">
      <c r="A76" s="2">
        <v>41333</v>
      </c>
      <c r="B76">
        <f>-9.4</f>
        <v>-9.4</v>
      </c>
    </row>
    <row r="77" spans="1:2" x14ac:dyDescent="0.25">
      <c r="A77" s="2">
        <v>41305</v>
      </c>
      <c r="B77">
        <f>9.6</f>
        <v>9.6</v>
      </c>
    </row>
    <row r="78" spans="1:2" x14ac:dyDescent="0.25">
      <c r="A78" s="2">
        <v>41274</v>
      </c>
      <c r="B78">
        <f>7</f>
        <v>7</v>
      </c>
    </row>
    <row r="79" spans="1:2" x14ac:dyDescent="0.25">
      <c r="A79" s="2">
        <v>41243</v>
      </c>
      <c r="B79">
        <f>6</f>
        <v>6</v>
      </c>
    </row>
    <row r="80" spans="1:2" x14ac:dyDescent="0.25">
      <c r="A80" s="2">
        <v>41213</v>
      </c>
      <c r="B80">
        <f>-4.9</f>
        <v>-4.9000000000000004</v>
      </c>
    </row>
    <row r="81" spans="1:2" x14ac:dyDescent="0.25">
      <c r="A81" s="2">
        <v>41182</v>
      </c>
      <c r="B81">
        <f>3.9</f>
        <v>3.9</v>
      </c>
    </row>
    <row r="82" spans="1:2" x14ac:dyDescent="0.25">
      <c r="A82" s="2">
        <v>41152</v>
      </c>
      <c r="B82">
        <f>-6.7</f>
        <v>-6.7</v>
      </c>
    </row>
    <row r="83" spans="1:2" x14ac:dyDescent="0.25">
      <c r="A83" s="2">
        <v>41121</v>
      </c>
      <c r="B83">
        <f>5.1</f>
        <v>5.0999999999999996</v>
      </c>
    </row>
    <row r="84" spans="1:2" x14ac:dyDescent="0.25">
      <c r="A84" s="2">
        <v>41090</v>
      </c>
      <c r="B84">
        <f>-1.3</f>
        <v>-1.3</v>
      </c>
    </row>
    <row r="85" spans="1:2" x14ac:dyDescent="0.25">
      <c r="A85" s="2">
        <v>41060</v>
      </c>
      <c r="B85">
        <f>2.6</f>
        <v>2.6</v>
      </c>
    </row>
    <row r="86" spans="1:2" x14ac:dyDescent="0.25">
      <c r="A86" s="2">
        <v>41029</v>
      </c>
      <c r="B86">
        <f>6.7</f>
        <v>6.7</v>
      </c>
    </row>
    <row r="87" spans="1:2" x14ac:dyDescent="0.25">
      <c r="A87" s="2">
        <v>40999</v>
      </c>
      <c r="B87">
        <f>-11.7</f>
        <v>-11.7</v>
      </c>
    </row>
    <row r="88" spans="1:2" x14ac:dyDescent="0.25">
      <c r="A88" s="2">
        <v>40968</v>
      </c>
      <c r="B88">
        <f>18.5</f>
        <v>18.5</v>
      </c>
    </row>
    <row r="89" spans="1:2" x14ac:dyDescent="0.25">
      <c r="A89" s="2">
        <v>40939</v>
      </c>
      <c r="B89">
        <f>3.4</f>
        <v>3.4</v>
      </c>
    </row>
    <row r="90" spans="1:2" x14ac:dyDescent="0.25">
      <c r="A90" s="2">
        <v>40908</v>
      </c>
      <c r="B90">
        <f>0</f>
        <v>0</v>
      </c>
    </row>
    <row r="91" spans="1:2" x14ac:dyDescent="0.25">
      <c r="A91" s="2">
        <v>40877</v>
      </c>
      <c r="B91">
        <f>-3.7</f>
        <v>-3.7</v>
      </c>
    </row>
    <row r="92" spans="1:2" x14ac:dyDescent="0.25">
      <c r="A92" s="2">
        <v>40847</v>
      </c>
      <c r="B92">
        <f>23</f>
        <v>23</v>
      </c>
    </row>
    <row r="93" spans="1:2" x14ac:dyDescent="0.25">
      <c r="A93" s="2">
        <v>40816</v>
      </c>
      <c r="B93">
        <f>-8.8</f>
        <v>-8.8000000000000007</v>
      </c>
    </row>
    <row r="94" spans="1:2" x14ac:dyDescent="0.25">
      <c r="A94" s="2">
        <v>40786</v>
      </c>
      <c r="B94">
        <f>5.3</f>
        <v>5.3</v>
      </c>
    </row>
    <row r="95" spans="1:2" x14ac:dyDescent="0.25">
      <c r="A95" s="2">
        <v>40755</v>
      </c>
      <c r="B95">
        <f>3.9</f>
        <v>3.9</v>
      </c>
    </row>
    <row r="96" spans="1:2" x14ac:dyDescent="0.25">
      <c r="A96" s="2">
        <v>40724</v>
      </c>
      <c r="B96">
        <f>-4</f>
        <v>-4</v>
      </c>
    </row>
    <row r="97" spans="1:2" x14ac:dyDescent="0.25">
      <c r="A97" s="2">
        <v>40694</v>
      </c>
      <c r="B97">
        <f>-5.4</f>
        <v>-5.4</v>
      </c>
    </row>
    <row r="98" spans="1:2" x14ac:dyDescent="0.25">
      <c r="A98" s="2">
        <v>40663</v>
      </c>
      <c r="B98">
        <f>3.4</f>
        <v>3.4</v>
      </c>
    </row>
    <row r="99" spans="1:2" x14ac:dyDescent="0.25">
      <c r="A99" s="2">
        <v>40633</v>
      </c>
      <c r="B99">
        <f>17.3</f>
        <v>17.3</v>
      </c>
    </row>
    <row r="100" spans="1:2" x14ac:dyDescent="0.25">
      <c r="A100" s="2">
        <v>40602</v>
      </c>
      <c r="B100">
        <f>-1</f>
        <v>-1</v>
      </c>
    </row>
    <row r="101" spans="1:2" x14ac:dyDescent="0.25">
      <c r="A101" s="2">
        <v>40574</v>
      </c>
      <c r="B101">
        <f>-10.5</f>
        <v>-10.5</v>
      </c>
    </row>
    <row r="102" spans="1:2" x14ac:dyDescent="0.25">
      <c r="A102" s="2">
        <v>40543</v>
      </c>
      <c r="B102">
        <f>7.6</f>
        <v>7.6</v>
      </c>
    </row>
    <row r="103" spans="1:2" x14ac:dyDescent="0.25">
      <c r="A103" s="2">
        <v>40512</v>
      </c>
      <c r="B103">
        <f>-3.9</f>
        <v>-3.9</v>
      </c>
    </row>
    <row r="104" spans="1:2" x14ac:dyDescent="0.25">
      <c r="A104" s="2">
        <v>40482</v>
      </c>
      <c r="B104">
        <f>3.9</f>
        <v>3.9</v>
      </c>
    </row>
    <row r="105" spans="1:2" x14ac:dyDescent="0.25">
      <c r="A105" s="2">
        <v>40451</v>
      </c>
      <c r="B105">
        <f>5</f>
        <v>5</v>
      </c>
    </row>
    <row r="106" spans="1:2" x14ac:dyDescent="0.25">
      <c r="A106" s="2">
        <v>40421</v>
      </c>
      <c r="B106">
        <f>-2.6</f>
        <v>-2.6</v>
      </c>
    </row>
    <row r="107" spans="1:2" x14ac:dyDescent="0.25">
      <c r="A107" s="2">
        <v>40390</v>
      </c>
      <c r="B107">
        <f>6</f>
        <v>6</v>
      </c>
    </row>
    <row r="108" spans="1:2" x14ac:dyDescent="0.25">
      <c r="A108" s="2">
        <v>40359</v>
      </c>
      <c r="B108">
        <f>6.1</f>
        <v>6.1</v>
      </c>
    </row>
    <row r="109" spans="1:2" x14ac:dyDescent="0.25">
      <c r="A109" s="2">
        <v>40329</v>
      </c>
      <c r="B109">
        <f>-2.4</f>
        <v>-2.4</v>
      </c>
    </row>
    <row r="110" spans="1:2" x14ac:dyDescent="0.25">
      <c r="A110" s="2">
        <v>40298</v>
      </c>
      <c r="B110">
        <f>5.3</f>
        <v>5.3</v>
      </c>
    </row>
    <row r="111" spans="1:2" x14ac:dyDescent="0.25">
      <c r="A111" s="2">
        <v>40268</v>
      </c>
      <c r="B111">
        <f>7.4</f>
        <v>7.4</v>
      </c>
    </row>
    <row r="112" spans="1:2" x14ac:dyDescent="0.25">
      <c r="A112" s="2">
        <v>40237</v>
      </c>
      <c r="B112">
        <f>2.3</f>
        <v>2.2999999999999998</v>
      </c>
    </row>
    <row r="113" spans="1:2" x14ac:dyDescent="0.25">
      <c r="A113" s="2">
        <v>40209</v>
      </c>
      <c r="B113">
        <f>7.2</f>
        <v>7.2</v>
      </c>
    </row>
    <row r="114" spans="1:2" x14ac:dyDescent="0.25">
      <c r="A114" s="2">
        <v>40178</v>
      </c>
      <c r="B114">
        <f>-6.5</f>
        <v>-6.5</v>
      </c>
    </row>
    <row r="115" spans="1:2" x14ac:dyDescent="0.25">
      <c r="A115" s="2">
        <v>40147</v>
      </c>
      <c r="B115">
        <f>-5</f>
        <v>-5</v>
      </c>
    </row>
    <row r="116" spans="1:2" x14ac:dyDescent="0.25">
      <c r="A116" s="2">
        <v>40117</v>
      </c>
      <c r="B116">
        <f>17.6</f>
        <v>17.600000000000001</v>
      </c>
    </row>
    <row r="117" spans="1:2" x14ac:dyDescent="0.25">
      <c r="A117" s="2">
        <v>40086</v>
      </c>
      <c r="B117">
        <f>0.1</f>
        <v>0.1</v>
      </c>
    </row>
    <row r="118" spans="1:2" x14ac:dyDescent="0.25">
      <c r="A118" s="2">
        <v>40056</v>
      </c>
      <c r="B118">
        <f>7.9</f>
        <v>7.9</v>
      </c>
    </row>
    <row r="119" spans="1:2" x14ac:dyDescent="0.25">
      <c r="A119" s="2">
        <v>40025</v>
      </c>
      <c r="B119">
        <f>-1.7</f>
        <v>-1.7</v>
      </c>
    </row>
    <row r="120" spans="1:2" x14ac:dyDescent="0.25">
      <c r="A120" s="2">
        <v>39994</v>
      </c>
      <c r="B120">
        <f>0.6</f>
        <v>0.6</v>
      </c>
    </row>
    <row r="121" spans="1:2" x14ac:dyDescent="0.25">
      <c r="A121" s="2">
        <v>39964</v>
      </c>
      <c r="B121">
        <f>1.6</f>
        <v>1.6</v>
      </c>
    </row>
    <row r="122" spans="1:2" x14ac:dyDescent="0.25">
      <c r="A122" s="2">
        <v>39933</v>
      </c>
      <c r="B122">
        <f>-0.3</f>
        <v>-0.3</v>
      </c>
    </row>
    <row r="123" spans="1:2" x14ac:dyDescent="0.25">
      <c r="A123" s="2">
        <v>39903</v>
      </c>
      <c r="B123">
        <f>-1.8</f>
        <v>-1.8</v>
      </c>
    </row>
    <row r="124" spans="1:2" x14ac:dyDescent="0.25">
      <c r="A124" s="2">
        <v>39872</v>
      </c>
      <c r="B124">
        <f>-4.5</f>
        <v>-4.5</v>
      </c>
    </row>
    <row r="125" spans="1:2" x14ac:dyDescent="0.25">
      <c r="A125" s="2">
        <v>39844</v>
      </c>
      <c r="B125">
        <f>3.7</f>
        <v>3.7</v>
      </c>
    </row>
    <row r="126" spans="1:2" x14ac:dyDescent="0.25">
      <c r="A126" s="2">
        <v>39813</v>
      </c>
      <c r="B126">
        <f>-19</f>
        <v>-19</v>
      </c>
    </row>
    <row r="127" spans="1:2" x14ac:dyDescent="0.25">
      <c r="A127" s="2">
        <v>39782</v>
      </c>
      <c r="B127">
        <f>1.9</f>
        <v>1.9</v>
      </c>
    </row>
    <row r="128" spans="1:2" x14ac:dyDescent="0.25">
      <c r="A128" s="2">
        <v>39752</v>
      </c>
      <c r="B128">
        <f>-9.2</f>
        <v>-9.1999999999999993</v>
      </c>
    </row>
    <row r="129" spans="1:2" x14ac:dyDescent="0.25">
      <c r="A129" s="2">
        <v>39721</v>
      </c>
      <c r="B129">
        <f>-13</f>
        <v>-13</v>
      </c>
    </row>
    <row r="130" spans="1:2" x14ac:dyDescent="0.25">
      <c r="A130" s="2">
        <v>39691</v>
      </c>
      <c r="B130">
        <f>-4.7</f>
        <v>-4.7</v>
      </c>
    </row>
    <row r="131" spans="1:2" x14ac:dyDescent="0.25">
      <c r="A131" s="2">
        <v>39660</v>
      </c>
      <c r="B131">
        <f>-9.8</f>
        <v>-9.8000000000000007</v>
      </c>
    </row>
    <row r="132" spans="1:2" x14ac:dyDescent="0.25">
      <c r="A132" s="2">
        <v>39629</v>
      </c>
      <c r="B132">
        <f>17.3</f>
        <v>17.3</v>
      </c>
    </row>
    <row r="133" spans="1:2" x14ac:dyDescent="0.25">
      <c r="A133" s="2">
        <v>39599</v>
      </c>
      <c r="B133">
        <f>3.1</f>
        <v>3.1</v>
      </c>
    </row>
    <row r="134" spans="1:2" x14ac:dyDescent="0.25">
      <c r="A134" s="2">
        <v>39568</v>
      </c>
      <c r="B134">
        <f>3.9</f>
        <v>3.9</v>
      </c>
    </row>
    <row r="135" spans="1:2" x14ac:dyDescent="0.25">
      <c r="A135" s="2">
        <v>39538</v>
      </c>
      <c r="B135">
        <f>1.5</f>
        <v>1.5</v>
      </c>
    </row>
    <row r="136" spans="1:2" x14ac:dyDescent="0.25">
      <c r="A136" s="2">
        <v>39507</v>
      </c>
      <c r="B136">
        <f>-16.4</f>
        <v>-16.399999999999999</v>
      </c>
    </row>
    <row r="137" spans="1:2" x14ac:dyDescent="0.25">
      <c r="A137" s="2">
        <v>39478</v>
      </c>
      <c r="B137">
        <f>1.8</f>
        <v>1.8</v>
      </c>
    </row>
    <row r="138" spans="1:2" x14ac:dyDescent="0.25">
      <c r="A138" s="2">
        <v>39447</v>
      </c>
      <c r="B138">
        <f>2.8</f>
        <v>2.8</v>
      </c>
    </row>
    <row r="139" spans="1:2" x14ac:dyDescent="0.25">
      <c r="A139" s="2">
        <v>39416</v>
      </c>
      <c r="B139">
        <f>2.7</f>
        <v>2.7</v>
      </c>
    </row>
    <row r="140" spans="1:2" x14ac:dyDescent="0.25">
      <c r="A140" s="2">
        <v>39386</v>
      </c>
      <c r="B140">
        <f>-1.9</f>
        <v>-1.9</v>
      </c>
    </row>
    <row r="141" spans="1:2" x14ac:dyDescent="0.25">
      <c r="A141" s="2">
        <v>39355</v>
      </c>
      <c r="B141">
        <f>2.8</f>
        <v>2.8</v>
      </c>
    </row>
    <row r="142" spans="1:2" x14ac:dyDescent="0.25">
      <c r="A142" s="2">
        <v>39325</v>
      </c>
      <c r="B142">
        <f>15.3</f>
        <v>15.3</v>
      </c>
    </row>
    <row r="143" spans="1:2" x14ac:dyDescent="0.25">
      <c r="A143" s="2">
        <v>39294</v>
      </c>
      <c r="B143">
        <f>-4.8</f>
        <v>-4.8</v>
      </c>
    </row>
    <row r="144" spans="1:2" x14ac:dyDescent="0.25">
      <c r="A144" s="2">
        <v>39263</v>
      </c>
      <c r="B144">
        <f>1.6</f>
        <v>1.6</v>
      </c>
    </row>
    <row r="145" spans="1:2" x14ac:dyDescent="0.25">
      <c r="A145" s="2">
        <v>39233</v>
      </c>
      <c r="B145">
        <f>-0.4</f>
        <v>-0.4</v>
      </c>
    </row>
    <row r="146" spans="1:2" x14ac:dyDescent="0.25">
      <c r="A146" s="2">
        <v>39202</v>
      </c>
      <c r="B146">
        <f>9.7</f>
        <v>9.6999999999999993</v>
      </c>
    </row>
    <row r="147" spans="1:2" x14ac:dyDescent="0.25">
      <c r="A147" s="2">
        <v>39172</v>
      </c>
      <c r="B147">
        <f>-7.6</f>
        <v>-7.6</v>
      </c>
    </row>
    <row r="148" spans="1:2" x14ac:dyDescent="0.25">
      <c r="A148" s="2">
        <v>39141</v>
      </c>
      <c r="B148">
        <f>7.9</f>
        <v>7.9</v>
      </c>
    </row>
    <row r="149" spans="1:2" x14ac:dyDescent="0.25">
      <c r="A149" s="2">
        <v>39113</v>
      </c>
      <c r="B149">
        <f>-1</f>
        <v>-1</v>
      </c>
    </row>
    <row r="150" spans="1:2" x14ac:dyDescent="0.25">
      <c r="A150" s="2">
        <v>39082</v>
      </c>
      <c r="B150">
        <f>-1.9</f>
        <v>-1.9</v>
      </c>
    </row>
    <row r="151" spans="1:2" x14ac:dyDescent="0.25">
      <c r="A151" s="2">
        <v>39051</v>
      </c>
      <c r="B151">
        <f>8.3</f>
        <v>8.3000000000000007</v>
      </c>
    </row>
    <row r="152" spans="1:2" x14ac:dyDescent="0.25">
      <c r="A152" s="2">
        <v>39021</v>
      </c>
      <c r="B152">
        <f>0.2</f>
        <v>0.2</v>
      </c>
    </row>
    <row r="153" spans="1:2" x14ac:dyDescent="0.25">
      <c r="A153" s="2">
        <v>38990</v>
      </c>
      <c r="B153">
        <f>5.7</f>
        <v>5.7</v>
      </c>
    </row>
    <row r="154" spans="1:2" x14ac:dyDescent="0.25">
      <c r="A154" s="2">
        <v>38960</v>
      </c>
      <c r="B154">
        <f>4.8</f>
        <v>4.8</v>
      </c>
    </row>
    <row r="155" spans="1:2" x14ac:dyDescent="0.25">
      <c r="A155" s="2">
        <v>38929</v>
      </c>
      <c r="B155">
        <f>-4.2</f>
        <v>-4.2</v>
      </c>
    </row>
    <row r="156" spans="1:2" x14ac:dyDescent="0.25">
      <c r="A156" s="2">
        <v>38898</v>
      </c>
      <c r="B156">
        <f>-1.3</f>
        <v>-1.3</v>
      </c>
    </row>
    <row r="157" spans="1:2" x14ac:dyDescent="0.25">
      <c r="A157" s="2">
        <v>38868</v>
      </c>
      <c r="B157">
        <f>6.1</f>
        <v>6.1</v>
      </c>
    </row>
    <row r="158" spans="1:2" x14ac:dyDescent="0.25">
      <c r="A158" s="2">
        <v>38837</v>
      </c>
      <c r="B158">
        <f>-6.3</f>
        <v>-6.3</v>
      </c>
    </row>
    <row r="159" spans="1:2" x14ac:dyDescent="0.25">
      <c r="A159" s="2">
        <v>38807</v>
      </c>
      <c r="B159">
        <f>10.3</f>
        <v>10.3</v>
      </c>
    </row>
    <row r="160" spans="1:2" x14ac:dyDescent="0.25">
      <c r="A160" s="2">
        <v>38776</v>
      </c>
      <c r="B160">
        <f>-2.2</f>
        <v>-2.2000000000000002</v>
      </c>
    </row>
    <row r="161" spans="1:2" x14ac:dyDescent="0.25">
      <c r="A161" s="2">
        <v>38748</v>
      </c>
      <c r="B161">
        <f>4.5</f>
        <v>4.5</v>
      </c>
    </row>
    <row r="162" spans="1:2" x14ac:dyDescent="0.25">
      <c r="A162" s="2">
        <v>38717</v>
      </c>
      <c r="B162">
        <f>14.3</f>
        <v>14.3</v>
      </c>
    </row>
    <row r="163" spans="1:2" x14ac:dyDescent="0.25">
      <c r="A163" s="2">
        <v>38686</v>
      </c>
      <c r="B163">
        <f>2.3</f>
        <v>2.2999999999999998</v>
      </c>
    </row>
    <row r="164" spans="1:2" x14ac:dyDescent="0.25">
      <c r="A164" s="2">
        <v>38656</v>
      </c>
      <c r="B164">
        <f>1.8</f>
        <v>1.8</v>
      </c>
    </row>
    <row r="165" spans="1:2" x14ac:dyDescent="0.25">
      <c r="A165" s="2">
        <v>38625</v>
      </c>
      <c r="B165">
        <f>-2.1</f>
        <v>-2.1</v>
      </c>
    </row>
    <row r="166" spans="1:2" x14ac:dyDescent="0.25">
      <c r="A166" s="2">
        <v>38595</v>
      </c>
      <c r="B166">
        <f>3.5</f>
        <v>3.5</v>
      </c>
    </row>
    <row r="167" spans="1:2" x14ac:dyDescent="0.25">
      <c r="A167" s="2">
        <v>38564</v>
      </c>
      <c r="B167">
        <f>2</f>
        <v>2</v>
      </c>
    </row>
    <row r="168" spans="1:2" x14ac:dyDescent="0.25">
      <c r="A168" s="2">
        <v>38533</v>
      </c>
      <c r="B168">
        <f>12.4</f>
        <v>12.4</v>
      </c>
    </row>
    <row r="169" spans="1:2" x14ac:dyDescent="0.25">
      <c r="A169" s="2">
        <v>38503</v>
      </c>
      <c r="B169">
        <f>-2.1</f>
        <v>-2.1</v>
      </c>
    </row>
    <row r="170" spans="1:2" x14ac:dyDescent="0.25">
      <c r="A170" s="2">
        <v>38472</v>
      </c>
      <c r="B170">
        <f>2.5</f>
        <v>2.5</v>
      </c>
    </row>
    <row r="171" spans="1:2" x14ac:dyDescent="0.25">
      <c r="A171" s="2">
        <v>38442</v>
      </c>
      <c r="B171">
        <f>2</f>
        <v>2</v>
      </c>
    </row>
    <row r="172" spans="1:2" x14ac:dyDescent="0.25">
      <c r="A172" s="2">
        <v>38411</v>
      </c>
      <c r="B172">
        <f>-2.1</f>
        <v>-2.1</v>
      </c>
    </row>
    <row r="173" spans="1:2" x14ac:dyDescent="0.25">
      <c r="A173" s="2">
        <v>38383</v>
      </c>
      <c r="B173">
        <f>11.3</f>
        <v>11.3</v>
      </c>
    </row>
    <row r="174" spans="1:2" x14ac:dyDescent="0.25">
      <c r="A174" s="2">
        <v>38352</v>
      </c>
      <c r="B174">
        <f>4.6</f>
        <v>4.5999999999999996</v>
      </c>
    </row>
    <row r="175" spans="1:2" x14ac:dyDescent="0.25">
      <c r="A175" s="2">
        <v>38321</v>
      </c>
      <c r="B175">
        <f>0.9</f>
        <v>0.9</v>
      </c>
    </row>
    <row r="176" spans="1:2" x14ac:dyDescent="0.25">
      <c r="A176" s="2">
        <v>38291</v>
      </c>
      <c r="B176">
        <f>8.5</f>
        <v>8.5</v>
      </c>
    </row>
    <row r="177" spans="1:2" x14ac:dyDescent="0.25">
      <c r="A177" s="2">
        <v>38260</v>
      </c>
      <c r="B177">
        <f>1</f>
        <v>1</v>
      </c>
    </row>
    <row r="178" spans="1:2" x14ac:dyDescent="0.25">
      <c r="A178" s="2">
        <v>38230</v>
      </c>
      <c r="B178">
        <f>3.1</f>
        <v>3.1</v>
      </c>
    </row>
    <row r="179" spans="1:2" x14ac:dyDescent="0.25">
      <c r="A179" s="2">
        <v>38199</v>
      </c>
      <c r="B179">
        <f>11</f>
        <v>11</v>
      </c>
    </row>
    <row r="180" spans="1:2" x14ac:dyDescent="0.25">
      <c r="A180" s="2">
        <v>38168</v>
      </c>
      <c r="B180">
        <f>-7.4</f>
        <v>-7.4</v>
      </c>
    </row>
    <row r="181" spans="1:2" x14ac:dyDescent="0.25">
      <c r="A181" s="2">
        <v>38138</v>
      </c>
      <c r="B181">
        <f>11.4</f>
        <v>11.4</v>
      </c>
    </row>
    <row r="182" spans="1:2" x14ac:dyDescent="0.25">
      <c r="A182" s="2">
        <v>38107</v>
      </c>
      <c r="B182">
        <f>-3.5</f>
        <v>-3.5</v>
      </c>
    </row>
    <row r="183" spans="1:2" x14ac:dyDescent="0.25">
      <c r="A183" s="2">
        <v>38077</v>
      </c>
      <c r="B183">
        <f>7.3</f>
        <v>7.3</v>
      </c>
    </row>
    <row r="184" spans="1:2" x14ac:dyDescent="0.25">
      <c r="A184" s="2">
        <v>38046</v>
      </c>
      <c r="B184">
        <f>10.8</f>
        <v>10.8</v>
      </c>
    </row>
    <row r="185" spans="1:2" x14ac:dyDescent="0.25">
      <c r="A185" s="2">
        <v>38017</v>
      </c>
      <c r="B185">
        <f>-7</f>
        <v>-7</v>
      </c>
    </row>
    <row r="186" spans="1:2" x14ac:dyDescent="0.25">
      <c r="A186" s="2">
        <v>37986</v>
      </c>
      <c r="B186">
        <f>3.2</f>
        <v>3.2</v>
      </c>
    </row>
    <row r="187" spans="1:2" x14ac:dyDescent="0.25">
      <c r="A187" s="2">
        <v>37955</v>
      </c>
      <c r="B187">
        <f>7.2</f>
        <v>7.2</v>
      </c>
    </row>
    <row r="188" spans="1:2" x14ac:dyDescent="0.25">
      <c r="A188" s="2">
        <v>37925</v>
      </c>
      <c r="B188">
        <f>0.9</f>
        <v>0.9</v>
      </c>
    </row>
    <row r="189" spans="1:2" x14ac:dyDescent="0.25">
      <c r="A189" s="2">
        <v>37894</v>
      </c>
      <c r="B189">
        <f>7.3</f>
        <v>7.3</v>
      </c>
    </row>
    <row r="190" spans="1:2" x14ac:dyDescent="0.25">
      <c r="A190" s="2">
        <v>37864</v>
      </c>
      <c r="B190">
        <f>7.5</f>
        <v>7.5</v>
      </c>
    </row>
    <row r="191" spans="1:2" x14ac:dyDescent="0.25">
      <c r="A191" s="2">
        <v>37833</v>
      </c>
      <c r="B191">
        <f>2.8</f>
        <v>2.8</v>
      </c>
    </row>
    <row r="192" spans="1:2" x14ac:dyDescent="0.25">
      <c r="A192" s="2">
        <v>37802</v>
      </c>
      <c r="B192">
        <f>16</f>
        <v>16</v>
      </c>
    </row>
    <row r="193" spans="1:2" x14ac:dyDescent="0.25">
      <c r="A193" s="2">
        <v>37772</v>
      </c>
      <c r="B193">
        <f>1.2</f>
        <v>1.2</v>
      </c>
    </row>
    <row r="194" spans="1:2" x14ac:dyDescent="0.25">
      <c r="A194" s="2">
        <v>37741</v>
      </c>
      <c r="B194">
        <f>6.1</f>
        <v>6.1</v>
      </c>
    </row>
    <row r="195" spans="1:2" x14ac:dyDescent="0.25">
      <c r="A195" s="2">
        <v>37711</v>
      </c>
      <c r="B195">
        <f>-5.2</f>
        <v>-5.2</v>
      </c>
    </row>
    <row r="196" spans="1:2" x14ac:dyDescent="0.25">
      <c r="A196" s="2">
        <v>37680</v>
      </c>
      <c r="B196">
        <f>6.7</f>
        <v>6.7</v>
      </c>
    </row>
    <row r="197" spans="1:2" x14ac:dyDescent="0.25">
      <c r="A197" s="2">
        <v>37652</v>
      </c>
      <c r="B197">
        <f>-2.4</f>
        <v>-2.4</v>
      </c>
    </row>
    <row r="198" spans="1:2" x14ac:dyDescent="0.25">
      <c r="A198" s="2">
        <v>37621</v>
      </c>
      <c r="B198">
        <f>8.1</f>
        <v>8.1</v>
      </c>
    </row>
    <row r="199" spans="1:2" x14ac:dyDescent="0.25">
      <c r="A199" s="2">
        <v>37590</v>
      </c>
      <c r="B199">
        <f>4</f>
        <v>4</v>
      </c>
    </row>
    <row r="200" spans="1:2" x14ac:dyDescent="0.25">
      <c r="A200" s="2">
        <v>37560</v>
      </c>
      <c r="B200">
        <f>-1.6</f>
        <v>-1.6</v>
      </c>
    </row>
    <row r="201" spans="1:2" x14ac:dyDescent="0.25">
      <c r="A201" s="2">
        <v>37529</v>
      </c>
      <c r="B201">
        <f>0.5</f>
        <v>0.5</v>
      </c>
    </row>
    <row r="202" spans="1:2" x14ac:dyDescent="0.25">
      <c r="A202" s="2">
        <v>37499</v>
      </c>
      <c r="B202">
        <f>-6.2</f>
        <v>-6.2</v>
      </c>
    </row>
    <row r="203" spans="1:2" x14ac:dyDescent="0.25">
      <c r="A203" s="2">
        <v>37468</v>
      </c>
      <c r="B203">
        <f>6.6</f>
        <v>6.6</v>
      </c>
    </row>
    <row r="204" spans="1:2" x14ac:dyDescent="0.25">
      <c r="A204" s="2">
        <v>37437</v>
      </c>
      <c r="B204">
        <f>5.1</f>
        <v>5.0999999999999996</v>
      </c>
    </row>
    <row r="205" spans="1:2" x14ac:dyDescent="0.25">
      <c r="A205" s="2">
        <v>37407</v>
      </c>
      <c r="B205">
        <f>-0.9</f>
        <v>-0.9</v>
      </c>
    </row>
    <row r="206" spans="1:2" x14ac:dyDescent="0.25">
      <c r="A206" s="2">
        <v>37376</v>
      </c>
      <c r="B206">
        <f>4.4</f>
        <v>4.4000000000000004</v>
      </c>
    </row>
    <row r="207" spans="1:2" x14ac:dyDescent="0.25">
      <c r="A207" s="2">
        <v>37346</v>
      </c>
      <c r="B207">
        <f>6.5</f>
        <v>6.5</v>
      </c>
    </row>
    <row r="208" spans="1:2" x14ac:dyDescent="0.25">
      <c r="A208" s="2">
        <v>37315</v>
      </c>
      <c r="B208">
        <f>-6.7</f>
        <v>-6.7</v>
      </c>
    </row>
    <row r="209" spans="1:2" x14ac:dyDescent="0.25">
      <c r="A209" s="2">
        <v>37287</v>
      </c>
      <c r="B209">
        <f>3.4</f>
        <v>3.4</v>
      </c>
    </row>
    <row r="210" spans="1:2" x14ac:dyDescent="0.25">
      <c r="A210" s="2">
        <v>37256</v>
      </c>
      <c r="B210">
        <f>19.7</f>
        <v>19.7</v>
      </c>
    </row>
    <row r="211" spans="1:2" x14ac:dyDescent="0.25">
      <c r="A211" s="2">
        <v>37225</v>
      </c>
      <c r="B211">
        <f>-6.5</f>
        <v>-6.5</v>
      </c>
    </row>
    <row r="212" spans="1:2" x14ac:dyDescent="0.25">
      <c r="A212" s="2">
        <v>37195</v>
      </c>
      <c r="B212">
        <f>10.2</f>
        <v>10.199999999999999</v>
      </c>
    </row>
    <row r="213" spans="1:2" x14ac:dyDescent="0.25">
      <c r="A213" s="2">
        <v>37164</v>
      </c>
      <c r="B213">
        <f>-17</f>
        <v>-17</v>
      </c>
    </row>
    <row r="214" spans="1:2" x14ac:dyDescent="0.25">
      <c r="A214" s="2">
        <v>37134</v>
      </c>
      <c r="B214">
        <f>14.4</f>
        <v>14.4</v>
      </c>
    </row>
    <row r="215" spans="1:2" x14ac:dyDescent="0.25">
      <c r="A215" s="2">
        <v>37103</v>
      </c>
      <c r="B215">
        <f>-4</f>
        <v>-4</v>
      </c>
    </row>
    <row r="216" spans="1:2" x14ac:dyDescent="0.25">
      <c r="A216" s="2">
        <v>37072</v>
      </c>
      <c r="B216">
        <f>-8</f>
        <v>-8</v>
      </c>
    </row>
    <row r="217" spans="1:2" x14ac:dyDescent="0.25">
      <c r="A217" s="2">
        <v>37042</v>
      </c>
      <c r="B217">
        <f>5.8</f>
        <v>5.8</v>
      </c>
    </row>
    <row r="218" spans="1:2" x14ac:dyDescent="0.25">
      <c r="A218" s="2">
        <v>37011</v>
      </c>
      <c r="B218">
        <f>9.1</f>
        <v>9.1</v>
      </c>
    </row>
    <row r="219" spans="1:2" x14ac:dyDescent="0.25">
      <c r="A219" s="2">
        <v>36981</v>
      </c>
      <c r="B219">
        <f>-2.8</f>
        <v>-2.8</v>
      </c>
    </row>
    <row r="220" spans="1:2" x14ac:dyDescent="0.25">
      <c r="A220" s="2">
        <v>36950</v>
      </c>
      <c r="B220">
        <f>-2.5</f>
        <v>-2.5</v>
      </c>
    </row>
    <row r="221" spans="1:2" x14ac:dyDescent="0.25">
      <c r="A221" s="2">
        <v>36922</v>
      </c>
      <c r="B221">
        <f>0.9</f>
        <v>0.9</v>
      </c>
    </row>
    <row r="222" spans="1:2" x14ac:dyDescent="0.25">
      <c r="A222" s="2">
        <v>36891</v>
      </c>
      <c r="B222">
        <f>-1.9</f>
        <v>-1.9</v>
      </c>
    </row>
    <row r="223" spans="1:2" x14ac:dyDescent="0.25">
      <c r="A223" s="2">
        <v>36860</v>
      </c>
      <c r="B223">
        <f>-1.4</f>
        <v>-1.4</v>
      </c>
    </row>
    <row r="224" spans="1:2" x14ac:dyDescent="0.25">
      <c r="A224" s="2">
        <v>36830</v>
      </c>
      <c r="B224">
        <f>4.5</f>
        <v>4.5</v>
      </c>
    </row>
    <row r="225" spans="1:2" x14ac:dyDescent="0.25">
      <c r="A225" s="2">
        <v>36799</v>
      </c>
      <c r="B225">
        <f>2</f>
        <v>2</v>
      </c>
    </row>
    <row r="226" spans="1:2" x14ac:dyDescent="0.25">
      <c r="A226" s="2">
        <v>36769</v>
      </c>
      <c r="B226">
        <f>10.7</f>
        <v>10.7</v>
      </c>
    </row>
    <row r="227" spans="1:2" x14ac:dyDescent="0.25">
      <c r="A227" s="2">
        <v>36738</v>
      </c>
      <c r="B227">
        <f>-7.3</f>
        <v>-7.3</v>
      </c>
    </row>
    <row r="228" spans="1:2" x14ac:dyDescent="0.25">
      <c r="A228" s="2">
        <v>36707</v>
      </c>
      <c r="B228">
        <f>3.4</f>
        <v>3.4</v>
      </c>
    </row>
    <row r="229" spans="1:2" x14ac:dyDescent="0.25">
      <c r="A229" s="2">
        <v>36677</v>
      </c>
      <c r="B229">
        <f>-1.5</f>
        <v>-1.5</v>
      </c>
    </row>
    <row r="230" spans="1:2" x14ac:dyDescent="0.25">
      <c r="A230" s="2">
        <v>36646</v>
      </c>
      <c r="B230">
        <f>16.8</f>
        <v>16.8</v>
      </c>
    </row>
    <row r="231" spans="1:2" x14ac:dyDescent="0.25">
      <c r="A231" s="2">
        <v>36616</v>
      </c>
      <c r="B231">
        <f>7.1</f>
        <v>7.1</v>
      </c>
    </row>
    <row r="232" spans="1:2" x14ac:dyDescent="0.25">
      <c r="A232" s="2">
        <v>36585</v>
      </c>
      <c r="B232">
        <f>5</f>
        <v>5</v>
      </c>
    </row>
    <row r="233" spans="1:2" x14ac:dyDescent="0.25">
      <c r="A233" s="2">
        <v>36556</v>
      </c>
      <c r="B233">
        <f>-11.4</f>
        <v>-11.4</v>
      </c>
    </row>
    <row r="234" spans="1:2" x14ac:dyDescent="0.25">
      <c r="A234" s="2">
        <v>36525</v>
      </c>
      <c r="B234">
        <f>13.3</f>
        <v>13.3</v>
      </c>
    </row>
    <row r="235" spans="1:2" x14ac:dyDescent="0.25">
      <c r="A235" s="2">
        <v>36494</v>
      </c>
      <c r="B235">
        <f>8.2</f>
        <v>8.1999999999999993</v>
      </c>
    </row>
    <row r="236" spans="1:2" x14ac:dyDescent="0.25">
      <c r="A236" s="2">
        <v>36464</v>
      </c>
      <c r="B236">
        <f>6.8</f>
        <v>6.8</v>
      </c>
    </row>
    <row r="237" spans="1:2" x14ac:dyDescent="0.25">
      <c r="A237" s="2">
        <v>36433</v>
      </c>
      <c r="B237">
        <f>4.6</f>
        <v>4.5999999999999996</v>
      </c>
    </row>
    <row r="238" spans="1:2" x14ac:dyDescent="0.25">
      <c r="A238" s="2">
        <v>36403</v>
      </c>
      <c r="B238">
        <f>3.5</f>
        <v>3.5</v>
      </c>
    </row>
    <row r="239" spans="1:2" x14ac:dyDescent="0.25">
      <c r="A239" s="2">
        <v>36372</v>
      </c>
      <c r="B239">
        <f>11</f>
        <v>11</v>
      </c>
    </row>
    <row r="240" spans="1:2" x14ac:dyDescent="0.25">
      <c r="A240" s="2">
        <v>36341</v>
      </c>
      <c r="B240">
        <f>0.1</f>
        <v>0.1</v>
      </c>
    </row>
    <row r="241" spans="1:2" x14ac:dyDescent="0.25">
      <c r="A241" s="2">
        <v>36311</v>
      </c>
      <c r="B241">
        <f>4.2</f>
        <v>4.2</v>
      </c>
    </row>
    <row r="242" spans="1:2" x14ac:dyDescent="0.25">
      <c r="A242" s="2">
        <v>36280</v>
      </c>
      <c r="B242">
        <f>-0.8</f>
        <v>-0.8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workbookViewId="0">
      <selection activeCell="N24" sqref="N24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B2" t="s">
        <v>17</v>
      </c>
    </row>
    <row r="3" spans="1:2" x14ac:dyDescent="0.25">
      <c r="B3" t="s">
        <v>20</v>
      </c>
    </row>
    <row r="4" spans="1:2" x14ac:dyDescent="0.25">
      <c r="A4" s="2">
        <v>43524</v>
      </c>
      <c r="B4" t="e">
        <f>NA()</f>
        <v>#N/A</v>
      </c>
    </row>
    <row r="5" spans="1:2" x14ac:dyDescent="0.25">
      <c r="A5" s="2">
        <v>43496</v>
      </c>
      <c r="B5">
        <f>10</f>
        <v>10</v>
      </c>
    </row>
    <row r="6" spans="1:2" x14ac:dyDescent="0.25">
      <c r="A6" s="2">
        <v>43465</v>
      </c>
      <c r="B6">
        <f>5.2</f>
        <v>5.2</v>
      </c>
    </row>
    <row r="7" spans="1:2" x14ac:dyDescent="0.25">
      <c r="A7" s="2">
        <v>43434</v>
      </c>
      <c r="B7">
        <f>-1.7</f>
        <v>-1.7</v>
      </c>
    </row>
    <row r="8" spans="1:2" x14ac:dyDescent="0.25">
      <c r="A8" s="2">
        <v>43404</v>
      </c>
      <c r="B8">
        <f>8.9</f>
        <v>8.9</v>
      </c>
    </row>
    <row r="9" spans="1:2" x14ac:dyDescent="0.25">
      <c r="A9" s="2">
        <v>43373</v>
      </c>
      <c r="B9">
        <f>3.8</f>
        <v>3.8</v>
      </c>
    </row>
    <row r="10" spans="1:2" x14ac:dyDescent="0.25">
      <c r="A10" s="2">
        <v>43343</v>
      </c>
      <c r="B10">
        <f>1.3</f>
        <v>1.3</v>
      </c>
    </row>
    <row r="11" spans="1:2" x14ac:dyDescent="0.25">
      <c r="A11" s="2">
        <v>43312</v>
      </c>
      <c r="B11">
        <f>7.4</f>
        <v>7.4</v>
      </c>
    </row>
    <row r="12" spans="1:2" x14ac:dyDescent="0.25">
      <c r="A12" s="2">
        <v>43281</v>
      </c>
      <c r="B12">
        <f>2.5</f>
        <v>2.5</v>
      </c>
    </row>
    <row r="13" spans="1:2" x14ac:dyDescent="0.25">
      <c r="A13" s="2">
        <v>43251</v>
      </c>
      <c r="B13">
        <f>11.2</f>
        <v>11.2</v>
      </c>
    </row>
    <row r="14" spans="1:2" x14ac:dyDescent="0.25">
      <c r="A14" s="2">
        <v>43220</v>
      </c>
      <c r="B14">
        <f>12.3</f>
        <v>12.3</v>
      </c>
    </row>
    <row r="15" spans="1:2" x14ac:dyDescent="0.25">
      <c r="A15" s="2">
        <v>43190</v>
      </c>
      <c r="B15">
        <f>1.7</f>
        <v>1.7</v>
      </c>
    </row>
    <row r="16" spans="1:2" x14ac:dyDescent="0.25">
      <c r="A16" s="2">
        <v>43159</v>
      </c>
      <c r="B16">
        <f>4.2</f>
        <v>4.2</v>
      </c>
    </row>
    <row r="17" spans="1:2" x14ac:dyDescent="0.25">
      <c r="A17" s="2">
        <v>43131</v>
      </c>
      <c r="B17">
        <f>4.1</f>
        <v>4.0999999999999996</v>
      </c>
    </row>
    <row r="18" spans="1:2" x14ac:dyDescent="0.25">
      <c r="A18" s="2">
        <v>43100</v>
      </c>
      <c r="B18">
        <f>3.3</f>
        <v>3.3</v>
      </c>
    </row>
    <row r="19" spans="1:2" x14ac:dyDescent="0.25">
      <c r="A19" s="2">
        <v>43069</v>
      </c>
      <c r="B19">
        <f>9.8</f>
        <v>9.8000000000000007</v>
      </c>
    </row>
    <row r="20" spans="1:2" x14ac:dyDescent="0.25">
      <c r="A20" s="2">
        <v>43039</v>
      </c>
      <c r="B20">
        <f>1</f>
        <v>1</v>
      </c>
    </row>
    <row r="21" spans="1:2" x14ac:dyDescent="0.25">
      <c r="A21" s="2">
        <v>43008</v>
      </c>
      <c r="B21">
        <f>6.3</f>
        <v>6.3</v>
      </c>
    </row>
    <row r="22" spans="1:2" x14ac:dyDescent="0.25">
      <c r="A22" s="2">
        <v>42978</v>
      </c>
      <c r="B22">
        <f>7.4</f>
        <v>7.4</v>
      </c>
    </row>
    <row r="23" spans="1:2" x14ac:dyDescent="0.25">
      <c r="A23" s="2">
        <v>42947</v>
      </c>
      <c r="B23">
        <f>-0.2</f>
        <v>-0.2</v>
      </c>
    </row>
    <row r="24" spans="1:2" x14ac:dyDescent="0.25">
      <c r="A24" s="2">
        <v>42916</v>
      </c>
      <c r="B24">
        <f>6.1</f>
        <v>6.1</v>
      </c>
    </row>
    <row r="25" spans="1:2" x14ac:dyDescent="0.25">
      <c r="A25" s="2">
        <v>42886</v>
      </c>
      <c r="B25">
        <f>11.1</f>
        <v>11.1</v>
      </c>
    </row>
    <row r="26" spans="1:2" x14ac:dyDescent="0.25">
      <c r="A26" s="2">
        <v>42855</v>
      </c>
      <c r="B26">
        <f>-3</f>
        <v>-3</v>
      </c>
    </row>
    <row r="27" spans="1:2" x14ac:dyDescent="0.25">
      <c r="A27" s="2">
        <v>42825</v>
      </c>
      <c r="B27">
        <f>8.4</f>
        <v>8.4</v>
      </c>
    </row>
    <row r="28" spans="1:2" x14ac:dyDescent="0.25">
      <c r="A28" s="2">
        <v>42794</v>
      </c>
      <c r="B28">
        <f>2.9</f>
        <v>2.9</v>
      </c>
    </row>
    <row r="29" spans="1:2" x14ac:dyDescent="0.25">
      <c r="A29" s="2">
        <v>42766</v>
      </c>
      <c r="B29">
        <f>1.4</f>
        <v>1.4</v>
      </c>
    </row>
    <row r="30" spans="1:2" x14ac:dyDescent="0.25">
      <c r="A30" s="2">
        <v>42735</v>
      </c>
      <c r="B30">
        <f>3.2</f>
        <v>3.2</v>
      </c>
    </row>
    <row r="31" spans="1:2" x14ac:dyDescent="0.25">
      <c r="A31" s="2">
        <v>42704</v>
      </c>
      <c r="B31">
        <f>11</f>
        <v>11</v>
      </c>
    </row>
    <row r="32" spans="1:2" x14ac:dyDescent="0.25">
      <c r="A32" s="2">
        <v>42674</v>
      </c>
      <c r="B32">
        <f>-3.3</f>
        <v>-3.3</v>
      </c>
    </row>
    <row r="33" spans="1:2" x14ac:dyDescent="0.25">
      <c r="A33" s="2">
        <v>42643</v>
      </c>
      <c r="B33">
        <f>5.6</f>
        <v>5.6</v>
      </c>
    </row>
    <row r="34" spans="1:2" x14ac:dyDescent="0.25">
      <c r="A34" s="2">
        <v>42613</v>
      </c>
      <c r="B34">
        <f>9.9</f>
        <v>9.9</v>
      </c>
    </row>
    <row r="35" spans="1:2" x14ac:dyDescent="0.25">
      <c r="A35" s="2">
        <v>42582</v>
      </c>
      <c r="B35">
        <f>-0.6</f>
        <v>-0.6</v>
      </c>
    </row>
    <row r="36" spans="1:2" x14ac:dyDescent="0.25">
      <c r="A36" s="2">
        <v>42551</v>
      </c>
      <c r="B36">
        <f>4.9</f>
        <v>4.9000000000000004</v>
      </c>
    </row>
    <row r="37" spans="1:2" x14ac:dyDescent="0.25">
      <c r="A37" s="2">
        <v>42521</v>
      </c>
      <c r="B37">
        <f>-1.6</f>
        <v>-1.6</v>
      </c>
    </row>
    <row r="38" spans="1:2" x14ac:dyDescent="0.25">
      <c r="A38" s="2">
        <v>42490</v>
      </c>
      <c r="B38">
        <f>5.9</f>
        <v>5.9</v>
      </c>
    </row>
    <row r="39" spans="1:2" x14ac:dyDescent="0.25">
      <c r="A39" s="2">
        <v>42460</v>
      </c>
      <c r="B39">
        <f>15.3</f>
        <v>15.3</v>
      </c>
    </row>
    <row r="40" spans="1:2" x14ac:dyDescent="0.25">
      <c r="A40" s="2">
        <v>42429</v>
      </c>
      <c r="B40">
        <f>-2.2</f>
        <v>-2.2000000000000002</v>
      </c>
    </row>
    <row r="41" spans="1:2" x14ac:dyDescent="0.25">
      <c r="A41" s="2">
        <v>42400</v>
      </c>
      <c r="B41">
        <f>0.5</f>
        <v>0.5</v>
      </c>
    </row>
    <row r="42" spans="1:2" x14ac:dyDescent="0.25">
      <c r="A42" s="2">
        <v>42369</v>
      </c>
      <c r="B42">
        <f>1.8</f>
        <v>1.8</v>
      </c>
    </row>
    <row r="43" spans="1:2" x14ac:dyDescent="0.25">
      <c r="A43" s="2">
        <v>42338</v>
      </c>
      <c r="B43">
        <f>-4.1</f>
        <v>-4.0999999999999996</v>
      </c>
    </row>
    <row r="44" spans="1:2" x14ac:dyDescent="0.25">
      <c r="A44" s="2">
        <v>42308</v>
      </c>
      <c r="B44">
        <f>-0.1</f>
        <v>-0.1</v>
      </c>
    </row>
    <row r="45" spans="1:2" x14ac:dyDescent="0.25">
      <c r="A45" s="2">
        <v>42277</v>
      </c>
      <c r="B45">
        <f>5</f>
        <v>5</v>
      </c>
    </row>
    <row r="46" spans="1:2" x14ac:dyDescent="0.25">
      <c r="A46" s="2">
        <v>42247</v>
      </c>
      <c r="B46">
        <f>1.8</f>
        <v>1.8</v>
      </c>
    </row>
    <row r="47" spans="1:2" x14ac:dyDescent="0.25">
      <c r="A47" s="2">
        <v>42216</v>
      </c>
      <c r="B47">
        <f>-0.5</f>
        <v>-0.5</v>
      </c>
    </row>
    <row r="48" spans="1:2" x14ac:dyDescent="0.25">
      <c r="A48" s="2">
        <v>42185</v>
      </c>
      <c r="B48">
        <f>6.4</f>
        <v>6.4</v>
      </c>
    </row>
    <row r="49" spans="1:2" x14ac:dyDescent="0.25">
      <c r="A49" s="2">
        <v>42155</v>
      </c>
      <c r="B49">
        <f>2.4</f>
        <v>2.4</v>
      </c>
    </row>
    <row r="50" spans="1:2" x14ac:dyDescent="0.25">
      <c r="A50" s="2">
        <v>42124</v>
      </c>
      <c r="B50">
        <f>12.1</f>
        <v>12.1</v>
      </c>
    </row>
    <row r="51" spans="1:2" x14ac:dyDescent="0.25">
      <c r="A51" s="2">
        <v>42094</v>
      </c>
      <c r="B51">
        <f>-2.5</f>
        <v>-2.5</v>
      </c>
    </row>
    <row r="52" spans="1:2" x14ac:dyDescent="0.25">
      <c r="A52" s="2">
        <v>42063</v>
      </c>
      <c r="B52">
        <f>10.4</f>
        <v>10.4</v>
      </c>
    </row>
    <row r="53" spans="1:2" x14ac:dyDescent="0.25">
      <c r="A53" s="2">
        <v>42035</v>
      </c>
      <c r="B53">
        <f>3.5</f>
        <v>3.5</v>
      </c>
    </row>
    <row r="54" spans="1:2" x14ac:dyDescent="0.25">
      <c r="A54" s="2">
        <v>42004</v>
      </c>
      <c r="B54">
        <f>-1.1</f>
        <v>-1.1000000000000001</v>
      </c>
    </row>
    <row r="55" spans="1:2" x14ac:dyDescent="0.25">
      <c r="A55" s="2">
        <v>41973</v>
      </c>
      <c r="B55">
        <f>1.4</f>
        <v>1.4</v>
      </c>
    </row>
    <row r="56" spans="1:2" x14ac:dyDescent="0.25">
      <c r="A56" s="2">
        <v>41943</v>
      </c>
      <c r="B56">
        <f>6.9</f>
        <v>6.9</v>
      </c>
    </row>
    <row r="57" spans="1:2" x14ac:dyDescent="0.25">
      <c r="A57" s="2">
        <v>41912</v>
      </c>
      <c r="B57">
        <f>-3.1</f>
        <v>-3.1</v>
      </c>
    </row>
    <row r="58" spans="1:2" x14ac:dyDescent="0.25">
      <c r="A58" s="2">
        <v>41882</v>
      </c>
      <c r="B58">
        <f>9</f>
        <v>9</v>
      </c>
    </row>
    <row r="59" spans="1:2" x14ac:dyDescent="0.25">
      <c r="A59" s="2">
        <v>41851</v>
      </c>
      <c r="B59">
        <f>8.3</f>
        <v>8.3000000000000007</v>
      </c>
    </row>
    <row r="60" spans="1:2" x14ac:dyDescent="0.25">
      <c r="A60" s="2">
        <v>41820</v>
      </c>
      <c r="B60">
        <f>7.3</f>
        <v>7.3</v>
      </c>
    </row>
    <row r="61" spans="1:2" x14ac:dyDescent="0.25">
      <c r="A61" s="2">
        <v>41790</v>
      </c>
      <c r="B61">
        <f>8.4</f>
        <v>8.4</v>
      </c>
    </row>
    <row r="62" spans="1:2" x14ac:dyDescent="0.25">
      <c r="A62" s="2">
        <v>41759</v>
      </c>
      <c r="B62">
        <f>10.2</f>
        <v>10.199999999999999</v>
      </c>
    </row>
    <row r="63" spans="1:2" x14ac:dyDescent="0.25">
      <c r="A63" s="2">
        <v>41729</v>
      </c>
      <c r="B63">
        <f>4.5</f>
        <v>4.5</v>
      </c>
    </row>
    <row r="64" spans="1:2" x14ac:dyDescent="0.25">
      <c r="A64" s="2">
        <v>41698</v>
      </c>
      <c r="B64">
        <f>6.4</f>
        <v>6.4</v>
      </c>
    </row>
    <row r="65" spans="1:2" x14ac:dyDescent="0.25">
      <c r="A65" s="2">
        <v>41670</v>
      </c>
      <c r="B65">
        <f>-7.1</f>
        <v>-7.1</v>
      </c>
    </row>
    <row r="66" spans="1:2" x14ac:dyDescent="0.25">
      <c r="A66" s="2">
        <v>41639</v>
      </c>
      <c r="B66">
        <f>0.4</f>
        <v>0.4</v>
      </c>
    </row>
    <row r="67" spans="1:2" x14ac:dyDescent="0.25">
      <c r="A67" s="2">
        <v>41608</v>
      </c>
      <c r="B67">
        <f>9.2</f>
        <v>9.1999999999999993</v>
      </c>
    </row>
    <row r="68" spans="1:2" x14ac:dyDescent="0.25">
      <c r="A68" s="2">
        <v>41578</v>
      </c>
      <c r="B68">
        <f>8</f>
        <v>8</v>
      </c>
    </row>
    <row r="69" spans="1:2" x14ac:dyDescent="0.25">
      <c r="A69" s="2">
        <v>41547</v>
      </c>
      <c r="B69">
        <f>1.1</f>
        <v>1.1000000000000001</v>
      </c>
    </row>
    <row r="70" spans="1:2" x14ac:dyDescent="0.25">
      <c r="A70" s="2">
        <v>41517</v>
      </c>
      <c r="B70">
        <f>6.6</f>
        <v>6.6</v>
      </c>
    </row>
    <row r="71" spans="1:2" x14ac:dyDescent="0.25">
      <c r="A71" s="2">
        <v>41486</v>
      </c>
      <c r="B71">
        <f>3.4</f>
        <v>3.4</v>
      </c>
    </row>
    <row r="72" spans="1:2" x14ac:dyDescent="0.25">
      <c r="A72" s="2">
        <v>41455</v>
      </c>
      <c r="B72">
        <f>11.6</f>
        <v>11.6</v>
      </c>
    </row>
    <row r="73" spans="1:2" x14ac:dyDescent="0.25">
      <c r="A73" s="2">
        <v>41425</v>
      </c>
      <c r="B73">
        <f>-0.6</f>
        <v>-0.6</v>
      </c>
    </row>
    <row r="74" spans="1:2" x14ac:dyDescent="0.25">
      <c r="A74" s="2">
        <v>41394</v>
      </c>
      <c r="B74">
        <f>1.1</f>
        <v>1.1000000000000001</v>
      </c>
    </row>
    <row r="75" spans="1:2" x14ac:dyDescent="0.25">
      <c r="A75" s="2">
        <v>41364</v>
      </c>
      <c r="B75">
        <f>4.2</f>
        <v>4.2</v>
      </c>
    </row>
    <row r="76" spans="1:2" x14ac:dyDescent="0.25">
      <c r="A76" s="2">
        <v>41333</v>
      </c>
      <c r="B76">
        <f>-6.3</f>
        <v>-6.3</v>
      </c>
    </row>
    <row r="77" spans="1:2" x14ac:dyDescent="0.25">
      <c r="A77" s="2">
        <v>41305</v>
      </c>
      <c r="B77">
        <f>11.6</f>
        <v>11.6</v>
      </c>
    </row>
    <row r="78" spans="1:2" x14ac:dyDescent="0.25">
      <c r="A78" s="2">
        <v>41274</v>
      </c>
      <c r="B78">
        <f>8.7</f>
        <v>8.6999999999999993</v>
      </c>
    </row>
    <row r="79" spans="1:2" x14ac:dyDescent="0.25">
      <c r="A79" s="2">
        <v>41243</v>
      </c>
      <c r="B79">
        <f>5.6</f>
        <v>5.6</v>
      </c>
    </row>
    <row r="80" spans="1:2" x14ac:dyDescent="0.25">
      <c r="A80" s="2">
        <v>41213</v>
      </c>
      <c r="B80">
        <f>-2.2</f>
        <v>-2.2000000000000002</v>
      </c>
    </row>
    <row r="81" spans="1:2" x14ac:dyDescent="0.25">
      <c r="A81" s="2">
        <v>41182</v>
      </c>
      <c r="B81">
        <f>7.2</f>
        <v>7.2</v>
      </c>
    </row>
    <row r="82" spans="1:2" x14ac:dyDescent="0.25">
      <c r="A82" s="2">
        <v>41152</v>
      </c>
      <c r="B82">
        <f>-3.9</f>
        <v>-3.9</v>
      </c>
    </row>
    <row r="83" spans="1:2" x14ac:dyDescent="0.25">
      <c r="A83" s="2">
        <v>41121</v>
      </c>
      <c r="B83">
        <f>7.4</f>
        <v>7.4</v>
      </c>
    </row>
    <row r="84" spans="1:2" x14ac:dyDescent="0.25">
      <c r="A84" s="2">
        <v>41090</v>
      </c>
      <c r="B84">
        <f>0.1</f>
        <v>0.1</v>
      </c>
    </row>
    <row r="85" spans="1:2" x14ac:dyDescent="0.25">
      <c r="A85" s="2">
        <v>41060</v>
      </c>
      <c r="B85">
        <f>2.5</f>
        <v>2.5</v>
      </c>
    </row>
    <row r="86" spans="1:2" x14ac:dyDescent="0.25">
      <c r="A86" s="2">
        <v>41029</v>
      </c>
      <c r="B86">
        <f>9.2</f>
        <v>9.1999999999999993</v>
      </c>
    </row>
    <row r="87" spans="1:2" x14ac:dyDescent="0.25">
      <c r="A87" s="2">
        <v>40999</v>
      </c>
      <c r="B87">
        <f>-10.5</f>
        <v>-10.5</v>
      </c>
    </row>
    <row r="88" spans="1:2" x14ac:dyDescent="0.25">
      <c r="A88" s="2">
        <v>40968</v>
      </c>
      <c r="B88">
        <f>22.4</f>
        <v>22.4</v>
      </c>
    </row>
    <row r="89" spans="1:2" x14ac:dyDescent="0.25">
      <c r="A89" s="2">
        <v>40939</v>
      </c>
      <c r="B89">
        <f>8</f>
        <v>8</v>
      </c>
    </row>
    <row r="90" spans="1:2" x14ac:dyDescent="0.25">
      <c r="A90" s="2">
        <v>40908</v>
      </c>
      <c r="B90">
        <f>-0.2</f>
        <v>-0.2</v>
      </c>
    </row>
    <row r="91" spans="1:2" x14ac:dyDescent="0.25">
      <c r="A91" s="2">
        <v>40877</v>
      </c>
      <c r="B91">
        <f>-1.7</f>
        <v>-1.7</v>
      </c>
    </row>
    <row r="92" spans="1:2" x14ac:dyDescent="0.25">
      <c r="A92" s="2">
        <v>40847</v>
      </c>
      <c r="B92">
        <f>21.6</f>
        <v>21.6</v>
      </c>
    </row>
    <row r="93" spans="1:2" x14ac:dyDescent="0.25">
      <c r="A93" s="2">
        <v>40816</v>
      </c>
      <c r="B93">
        <f>-7.6</f>
        <v>-7.6</v>
      </c>
    </row>
    <row r="94" spans="1:2" x14ac:dyDescent="0.25">
      <c r="A94" s="2">
        <v>40786</v>
      </c>
      <c r="B94">
        <f>7.8</f>
        <v>7.8</v>
      </c>
    </row>
    <row r="95" spans="1:2" x14ac:dyDescent="0.25">
      <c r="A95" s="2">
        <v>40755</v>
      </c>
      <c r="B95">
        <f>8.3</f>
        <v>8.3000000000000007</v>
      </c>
    </row>
    <row r="96" spans="1:2" x14ac:dyDescent="0.25">
      <c r="A96" s="2">
        <v>40724</v>
      </c>
      <c r="B96">
        <f>-3.6</f>
        <v>-3.6</v>
      </c>
    </row>
    <row r="97" spans="1:2" x14ac:dyDescent="0.25">
      <c r="A97" s="2">
        <v>40694</v>
      </c>
      <c r="B97">
        <f>-1.5</f>
        <v>-1.5</v>
      </c>
    </row>
    <row r="98" spans="1:2" x14ac:dyDescent="0.25">
      <c r="A98" s="2">
        <v>40663</v>
      </c>
      <c r="B98">
        <f>5.9</f>
        <v>5.9</v>
      </c>
    </row>
    <row r="99" spans="1:2" x14ac:dyDescent="0.25">
      <c r="A99" s="2">
        <v>40633</v>
      </c>
      <c r="B99">
        <f>19.8</f>
        <v>19.8</v>
      </c>
    </row>
    <row r="100" spans="1:2" x14ac:dyDescent="0.25">
      <c r="A100" s="2">
        <v>40602</v>
      </c>
      <c r="B100">
        <f>2.7</f>
        <v>2.7</v>
      </c>
    </row>
    <row r="101" spans="1:2" x14ac:dyDescent="0.25">
      <c r="A101" s="2">
        <v>40574</v>
      </c>
      <c r="B101">
        <f>-9.1</f>
        <v>-9.1</v>
      </c>
    </row>
    <row r="102" spans="1:2" x14ac:dyDescent="0.25">
      <c r="A102" s="2">
        <v>40543</v>
      </c>
      <c r="B102">
        <f>9.3</f>
        <v>9.3000000000000007</v>
      </c>
    </row>
    <row r="103" spans="1:2" x14ac:dyDescent="0.25">
      <c r="A103" s="2">
        <v>40512</v>
      </c>
      <c r="B103">
        <f>-2.1</f>
        <v>-2.1</v>
      </c>
    </row>
    <row r="104" spans="1:2" x14ac:dyDescent="0.25">
      <c r="A104" s="2">
        <v>40482</v>
      </c>
      <c r="B104">
        <f>7.2</f>
        <v>7.2</v>
      </c>
    </row>
    <row r="105" spans="1:2" x14ac:dyDescent="0.25">
      <c r="A105" s="2">
        <v>40451</v>
      </c>
      <c r="B105">
        <f>6.8</f>
        <v>6.8</v>
      </c>
    </row>
    <row r="106" spans="1:2" x14ac:dyDescent="0.25">
      <c r="A106" s="2">
        <v>40421</v>
      </c>
      <c r="B106">
        <f>-0.6</f>
        <v>-0.6</v>
      </c>
    </row>
    <row r="107" spans="1:2" x14ac:dyDescent="0.25">
      <c r="A107" s="2">
        <v>40390</v>
      </c>
      <c r="B107">
        <f>6.3</f>
        <v>6.3</v>
      </c>
    </row>
    <row r="108" spans="1:2" x14ac:dyDescent="0.25">
      <c r="A108" s="2">
        <v>40359</v>
      </c>
      <c r="B108">
        <f>6.8</f>
        <v>6.8</v>
      </c>
    </row>
    <row r="109" spans="1:2" x14ac:dyDescent="0.25">
      <c r="A109" s="2">
        <v>40329</v>
      </c>
      <c r="B109">
        <f>0.1</f>
        <v>0.1</v>
      </c>
    </row>
    <row r="110" spans="1:2" x14ac:dyDescent="0.25">
      <c r="A110" s="2">
        <v>40298</v>
      </c>
      <c r="B110">
        <f>8.2</f>
        <v>8.1999999999999993</v>
      </c>
    </row>
    <row r="111" spans="1:2" x14ac:dyDescent="0.25">
      <c r="A111" s="2">
        <v>40268</v>
      </c>
      <c r="B111">
        <f>9.3</f>
        <v>9.3000000000000007</v>
      </c>
    </row>
    <row r="112" spans="1:2" x14ac:dyDescent="0.25">
      <c r="A112" s="2">
        <v>40237</v>
      </c>
      <c r="B112">
        <f>1.7</f>
        <v>1.7</v>
      </c>
    </row>
    <row r="113" spans="1:2" x14ac:dyDescent="0.25">
      <c r="A113" s="2">
        <v>40209</v>
      </c>
      <c r="B113">
        <f>8.6</f>
        <v>8.6</v>
      </c>
    </row>
    <row r="114" spans="1:2" x14ac:dyDescent="0.25">
      <c r="A114" s="2">
        <v>40178</v>
      </c>
      <c r="B114">
        <f>-5.7</f>
        <v>-5.7</v>
      </c>
    </row>
    <row r="115" spans="1:2" x14ac:dyDescent="0.25">
      <c r="A115" s="2">
        <v>40147</v>
      </c>
      <c r="B115">
        <f>-2.3</f>
        <v>-2.2999999999999998</v>
      </c>
    </row>
    <row r="116" spans="1:2" x14ac:dyDescent="0.25">
      <c r="A116" s="2">
        <v>40117</v>
      </c>
      <c r="B116">
        <f>19</f>
        <v>19</v>
      </c>
    </row>
    <row r="117" spans="1:2" x14ac:dyDescent="0.25">
      <c r="A117" s="2">
        <v>40086</v>
      </c>
      <c r="B117">
        <f>0.4</f>
        <v>0.4</v>
      </c>
    </row>
    <row r="118" spans="1:2" x14ac:dyDescent="0.25">
      <c r="A118" s="2">
        <v>40056</v>
      </c>
      <c r="B118">
        <f>9.3</f>
        <v>9.3000000000000007</v>
      </c>
    </row>
    <row r="119" spans="1:2" x14ac:dyDescent="0.25">
      <c r="A119" s="2">
        <v>40025</v>
      </c>
      <c r="B119">
        <f>-2.7</f>
        <v>-2.7</v>
      </c>
    </row>
    <row r="120" spans="1:2" x14ac:dyDescent="0.25">
      <c r="A120" s="2">
        <v>39994</v>
      </c>
      <c r="B120">
        <f>2.5</f>
        <v>2.5</v>
      </c>
    </row>
    <row r="121" spans="1:2" x14ac:dyDescent="0.25">
      <c r="A121" s="2">
        <v>39964</v>
      </c>
      <c r="B121">
        <f>1.8</f>
        <v>1.8</v>
      </c>
    </row>
    <row r="122" spans="1:2" x14ac:dyDescent="0.25">
      <c r="A122" s="2">
        <v>39933</v>
      </c>
      <c r="B122">
        <f>-0.7</f>
        <v>-0.7</v>
      </c>
    </row>
    <row r="123" spans="1:2" x14ac:dyDescent="0.25">
      <c r="A123" s="2">
        <v>39903</v>
      </c>
      <c r="B123">
        <f>-5.3</f>
        <v>-5.3</v>
      </c>
    </row>
    <row r="124" spans="1:2" x14ac:dyDescent="0.25">
      <c r="A124" s="2">
        <v>39872</v>
      </c>
      <c r="B124">
        <f>-3.4</f>
        <v>-3.4</v>
      </c>
    </row>
    <row r="125" spans="1:2" x14ac:dyDescent="0.25">
      <c r="A125" s="2">
        <v>39844</v>
      </c>
      <c r="B125">
        <f>4.8</f>
        <v>4.8</v>
      </c>
    </row>
    <row r="126" spans="1:2" x14ac:dyDescent="0.25">
      <c r="A126" s="2">
        <v>39813</v>
      </c>
      <c r="B126">
        <f>-19.6</f>
        <v>-19.600000000000001</v>
      </c>
    </row>
    <row r="127" spans="1:2" x14ac:dyDescent="0.25">
      <c r="A127" s="2">
        <v>39782</v>
      </c>
      <c r="B127">
        <f>1.3</f>
        <v>1.3</v>
      </c>
    </row>
    <row r="128" spans="1:2" x14ac:dyDescent="0.25">
      <c r="A128" s="2">
        <v>39752</v>
      </c>
      <c r="B128">
        <f>-8.3</f>
        <v>-8.3000000000000007</v>
      </c>
    </row>
    <row r="129" spans="1:2" x14ac:dyDescent="0.25">
      <c r="A129" s="2">
        <v>39721</v>
      </c>
      <c r="B129">
        <f>-9</f>
        <v>-9</v>
      </c>
    </row>
    <row r="130" spans="1:2" x14ac:dyDescent="0.25">
      <c r="A130" s="2">
        <v>39691</v>
      </c>
      <c r="B130">
        <f>-3.7</f>
        <v>-3.7</v>
      </c>
    </row>
    <row r="131" spans="1:2" x14ac:dyDescent="0.25">
      <c r="A131" s="2">
        <v>39660</v>
      </c>
      <c r="B131">
        <f>-5.4</f>
        <v>-5.4</v>
      </c>
    </row>
    <row r="132" spans="1:2" x14ac:dyDescent="0.25">
      <c r="A132" s="2">
        <v>39629</v>
      </c>
      <c r="B132">
        <f>20.4</f>
        <v>20.399999999999999</v>
      </c>
    </row>
    <row r="133" spans="1:2" x14ac:dyDescent="0.25">
      <c r="A133" s="2">
        <v>39599</v>
      </c>
      <c r="B133">
        <f>3.8</f>
        <v>3.8</v>
      </c>
    </row>
    <row r="134" spans="1:2" x14ac:dyDescent="0.25">
      <c r="A134" s="2">
        <v>39568</v>
      </c>
      <c r="B134">
        <f>5.8</f>
        <v>5.8</v>
      </c>
    </row>
    <row r="135" spans="1:2" x14ac:dyDescent="0.25">
      <c r="A135" s="2">
        <v>39538</v>
      </c>
      <c r="B135">
        <f>5.1</f>
        <v>5.0999999999999996</v>
      </c>
    </row>
    <row r="136" spans="1:2" x14ac:dyDescent="0.25">
      <c r="A136" s="2">
        <v>39507</v>
      </c>
      <c r="B136">
        <f>-14.1</f>
        <v>-14.1</v>
      </c>
    </row>
    <row r="137" spans="1:2" x14ac:dyDescent="0.25">
      <c r="A137" s="2">
        <v>39478</v>
      </c>
      <c r="B137">
        <f>2.3</f>
        <v>2.2999999999999998</v>
      </c>
    </row>
    <row r="138" spans="1:2" x14ac:dyDescent="0.25">
      <c r="A138" s="2">
        <v>39447</v>
      </c>
      <c r="B138">
        <f>3.2</f>
        <v>3.2</v>
      </c>
    </row>
    <row r="139" spans="1:2" x14ac:dyDescent="0.25">
      <c r="A139" s="2">
        <v>39416</v>
      </c>
      <c r="B139">
        <f>4.8</f>
        <v>4.8</v>
      </c>
    </row>
    <row r="140" spans="1:2" x14ac:dyDescent="0.25">
      <c r="A140" s="2">
        <v>39386</v>
      </c>
      <c r="B140">
        <f>-0.8</f>
        <v>-0.8</v>
      </c>
    </row>
    <row r="141" spans="1:2" x14ac:dyDescent="0.25">
      <c r="A141" s="2">
        <v>39355</v>
      </c>
      <c r="B141">
        <f>5.8</f>
        <v>5.8</v>
      </c>
    </row>
    <row r="142" spans="1:2" x14ac:dyDescent="0.25">
      <c r="A142" s="2">
        <v>39325</v>
      </c>
      <c r="B142">
        <f>15.8</f>
        <v>15.8</v>
      </c>
    </row>
    <row r="143" spans="1:2" x14ac:dyDescent="0.25">
      <c r="A143" s="2">
        <v>39294</v>
      </c>
      <c r="B143">
        <f>-2.5</f>
        <v>-2.5</v>
      </c>
    </row>
    <row r="144" spans="1:2" x14ac:dyDescent="0.25">
      <c r="A144" s="2">
        <v>39263</v>
      </c>
      <c r="B144">
        <f>3.7</f>
        <v>3.7</v>
      </c>
    </row>
    <row r="145" spans="1:2" x14ac:dyDescent="0.25">
      <c r="A145" s="2">
        <v>39233</v>
      </c>
      <c r="B145">
        <f>3.2</f>
        <v>3.2</v>
      </c>
    </row>
    <row r="146" spans="1:2" x14ac:dyDescent="0.25">
      <c r="A146" s="2">
        <v>39202</v>
      </c>
      <c r="B146">
        <f>11.3</f>
        <v>11.3</v>
      </c>
    </row>
    <row r="147" spans="1:2" x14ac:dyDescent="0.25">
      <c r="A147" s="2">
        <v>39172</v>
      </c>
      <c r="B147">
        <f>-5.2</f>
        <v>-5.2</v>
      </c>
    </row>
    <row r="148" spans="1:2" x14ac:dyDescent="0.25">
      <c r="A148" s="2">
        <v>39141</v>
      </c>
      <c r="B148">
        <f>13.3</f>
        <v>13.3</v>
      </c>
    </row>
    <row r="149" spans="1:2" x14ac:dyDescent="0.25">
      <c r="A149" s="2">
        <v>39113</v>
      </c>
      <c r="B149">
        <f>4</f>
        <v>4</v>
      </c>
    </row>
    <row r="150" spans="1:2" x14ac:dyDescent="0.25">
      <c r="A150" s="2">
        <v>39082</v>
      </c>
      <c r="B150">
        <f>2.4</f>
        <v>2.4</v>
      </c>
    </row>
    <row r="151" spans="1:2" x14ac:dyDescent="0.25">
      <c r="A151" s="2">
        <v>39051</v>
      </c>
      <c r="B151">
        <f>7.9</f>
        <v>7.9</v>
      </c>
    </row>
    <row r="152" spans="1:2" x14ac:dyDescent="0.25">
      <c r="A152" s="2">
        <v>39021</v>
      </c>
      <c r="B152">
        <f>2.8</f>
        <v>2.8</v>
      </c>
    </row>
    <row r="153" spans="1:2" x14ac:dyDescent="0.25">
      <c r="A153" s="2">
        <v>38990</v>
      </c>
      <c r="B153">
        <f>5.1</f>
        <v>5.0999999999999996</v>
      </c>
    </row>
    <row r="154" spans="1:2" x14ac:dyDescent="0.25">
      <c r="A154" s="2">
        <v>38960</v>
      </c>
      <c r="B154">
        <f>8.5</f>
        <v>8.5</v>
      </c>
    </row>
    <row r="155" spans="1:2" x14ac:dyDescent="0.25">
      <c r="A155" s="2">
        <v>38929</v>
      </c>
      <c r="B155">
        <f>0.4</f>
        <v>0.4</v>
      </c>
    </row>
    <row r="156" spans="1:2" x14ac:dyDescent="0.25">
      <c r="A156" s="2">
        <v>38898</v>
      </c>
      <c r="B156">
        <f>0.2</f>
        <v>0.2</v>
      </c>
    </row>
    <row r="157" spans="1:2" x14ac:dyDescent="0.25">
      <c r="A157" s="2">
        <v>38868</v>
      </c>
      <c r="B157">
        <f>8.1</f>
        <v>8.1</v>
      </c>
    </row>
    <row r="158" spans="1:2" x14ac:dyDescent="0.25">
      <c r="A158" s="2">
        <v>38837</v>
      </c>
      <c r="B158">
        <f>-1.7</f>
        <v>-1.7</v>
      </c>
    </row>
    <row r="159" spans="1:2" x14ac:dyDescent="0.25">
      <c r="A159" s="2">
        <v>38807</v>
      </c>
      <c r="B159">
        <f>12.9</f>
        <v>12.9</v>
      </c>
    </row>
    <row r="160" spans="1:2" x14ac:dyDescent="0.25">
      <c r="A160" s="2">
        <v>38776</v>
      </c>
      <c r="B160">
        <f>3.7</f>
        <v>3.7</v>
      </c>
    </row>
    <row r="161" spans="1:2" x14ac:dyDescent="0.25">
      <c r="A161" s="2">
        <v>38748</v>
      </c>
      <c r="B161">
        <f>7.9</f>
        <v>7.9</v>
      </c>
    </row>
    <row r="162" spans="1:2" x14ac:dyDescent="0.25">
      <c r="A162" s="2">
        <v>38717</v>
      </c>
      <c r="B162">
        <f>13.3</f>
        <v>13.3</v>
      </c>
    </row>
    <row r="163" spans="1:2" x14ac:dyDescent="0.25">
      <c r="A163" s="2">
        <v>38686</v>
      </c>
      <c r="B163">
        <f>5.5</f>
        <v>5.5</v>
      </c>
    </row>
    <row r="164" spans="1:2" x14ac:dyDescent="0.25">
      <c r="A164" s="2">
        <v>38656</v>
      </c>
      <c r="B164">
        <f>5.4</f>
        <v>5.4</v>
      </c>
    </row>
    <row r="165" spans="1:2" x14ac:dyDescent="0.25">
      <c r="A165" s="2">
        <v>38625</v>
      </c>
      <c r="B165">
        <f>3.5</f>
        <v>3.5</v>
      </c>
    </row>
    <row r="166" spans="1:2" x14ac:dyDescent="0.25">
      <c r="A166" s="2">
        <v>38595</v>
      </c>
      <c r="B166">
        <f>5.9</f>
        <v>5.9</v>
      </c>
    </row>
    <row r="167" spans="1:2" x14ac:dyDescent="0.25">
      <c r="A167" s="2">
        <v>38564</v>
      </c>
      <c r="B167">
        <f>7.4</f>
        <v>7.4</v>
      </c>
    </row>
    <row r="168" spans="1:2" x14ac:dyDescent="0.25">
      <c r="A168" s="2">
        <v>38533</v>
      </c>
      <c r="B168">
        <f>13.6</f>
        <v>13.6</v>
      </c>
    </row>
    <row r="169" spans="1:2" x14ac:dyDescent="0.25">
      <c r="A169" s="2">
        <v>38503</v>
      </c>
      <c r="B169">
        <f>2.7</f>
        <v>2.7</v>
      </c>
    </row>
    <row r="170" spans="1:2" x14ac:dyDescent="0.25">
      <c r="A170" s="2">
        <v>38472</v>
      </c>
      <c r="B170">
        <f>4.9</f>
        <v>4.9000000000000004</v>
      </c>
    </row>
    <row r="171" spans="1:2" x14ac:dyDescent="0.25">
      <c r="A171" s="2">
        <v>38442</v>
      </c>
      <c r="B171">
        <f>4.6</f>
        <v>4.5999999999999996</v>
      </c>
    </row>
    <row r="172" spans="1:2" x14ac:dyDescent="0.25">
      <c r="A172" s="2">
        <v>38411</v>
      </c>
      <c r="B172">
        <f>0.1</f>
        <v>0.1</v>
      </c>
    </row>
    <row r="173" spans="1:2" x14ac:dyDescent="0.25">
      <c r="A173" s="2">
        <v>38383</v>
      </c>
      <c r="B173">
        <f>15.7</f>
        <v>15.7</v>
      </c>
    </row>
    <row r="174" spans="1:2" x14ac:dyDescent="0.25">
      <c r="A174" s="2">
        <v>38352</v>
      </c>
      <c r="B174">
        <f>8</f>
        <v>8</v>
      </c>
    </row>
    <row r="175" spans="1:2" x14ac:dyDescent="0.25">
      <c r="A175" s="2">
        <v>38321</v>
      </c>
      <c r="B175">
        <f>4.4</f>
        <v>4.4000000000000004</v>
      </c>
    </row>
    <row r="176" spans="1:2" x14ac:dyDescent="0.25">
      <c r="A176" s="2">
        <v>38291</v>
      </c>
      <c r="B176">
        <f>13.9</f>
        <v>13.9</v>
      </c>
    </row>
    <row r="177" spans="1:2" x14ac:dyDescent="0.25">
      <c r="A177" s="2">
        <v>38260</v>
      </c>
      <c r="B177">
        <f>3.2</f>
        <v>3.2</v>
      </c>
    </row>
    <row r="178" spans="1:2" x14ac:dyDescent="0.25">
      <c r="A178" s="2">
        <v>38230</v>
      </c>
      <c r="B178">
        <f>2</f>
        <v>2</v>
      </c>
    </row>
    <row r="179" spans="1:2" x14ac:dyDescent="0.25">
      <c r="A179" s="2">
        <v>38199</v>
      </c>
      <c r="B179">
        <f>16.4</f>
        <v>16.399999999999999</v>
      </c>
    </row>
    <row r="180" spans="1:2" x14ac:dyDescent="0.25">
      <c r="A180" s="2">
        <v>38168</v>
      </c>
      <c r="B180">
        <f>-4.4</f>
        <v>-4.4000000000000004</v>
      </c>
    </row>
    <row r="181" spans="1:2" x14ac:dyDescent="0.25">
      <c r="A181" s="2">
        <v>38138</v>
      </c>
      <c r="B181">
        <f>14.6</f>
        <v>14.6</v>
      </c>
    </row>
    <row r="182" spans="1:2" x14ac:dyDescent="0.25">
      <c r="A182" s="2">
        <v>38107</v>
      </c>
      <c r="B182">
        <f>0.1</f>
        <v>0.1</v>
      </c>
    </row>
    <row r="183" spans="1:2" x14ac:dyDescent="0.25">
      <c r="A183" s="2">
        <v>38077</v>
      </c>
      <c r="B183">
        <f>11.5</f>
        <v>11.5</v>
      </c>
    </row>
    <row r="184" spans="1:2" x14ac:dyDescent="0.25">
      <c r="A184" s="2">
        <v>38046</v>
      </c>
      <c r="B184">
        <f>12.7</f>
        <v>12.7</v>
      </c>
    </row>
    <row r="185" spans="1:2" x14ac:dyDescent="0.25">
      <c r="A185" s="2">
        <v>38017</v>
      </c>
      <c r="B185">
        <f>-2.4</f>
        <v>-2.4</v>
      </c>
    </row>
    <row r="186" spans="1:2" x14ac:dyDescent="0.25">
      <c r="A186" s="2">
        <v>37986</v>
      </c>
      <c r="B186">
        <f>4.8</f>
        <v>4.8</v>
      </c>
    </row>
    <row r="187" spans="1:2" x14ac:dyDescent="0.25">
      <c r="A187" s="2">
        <v>37955</v>
      </c>
      <c r="B187">
        <f>9.2</f>
        <v>9.1999999999999993</v>
      </c>
    </row>
    <row r="188" spans="1:2" x14ac:dyDescent="0.25">
      <c r="A188" s="2">
        <v>37925</v>
      </c>
      <c r="B188">
        <f>3</f>
        <v>3</v>
      </c>
    </row>
    <row r="189" spans="1:2" x14ac:dyDescent="0.25">
      <c r="A189" s="2">
        <v>37894</v>
      </c>
      <c r="B189">
        <f>10.6</f>
        <v>10.6</v>
      </c>
    </row>
    <row r="190" spans="1:2" x14ac:dyDescent="0.25">
      <c r="A190" s="2">
        <v>37864</v>
      </c>
      <c r="B190">
        <f>11.8</f>
        <v>11.8</v>
      </c>
    </row>
    <row r="191" spans="1:2" x14ac:dyDescent="0.25">
      <c r="A191" s="2">
        <v>37833</v>
      </c>
      <c r="B191">
        <f>6.4</f>
        <v>6.4</v>
      </c>
    </row>
    <row r="192" spans="1:2" x14ac:dyDescent="0.25">
      <c r="A192" s="2">
        <v>37802</v>
      </c>
      <c r="B192">
        <f>14.6</f>
        <v>14.6</v>
      </c>
    </row>
    <row r="193" spans="1:2" x14ac:dyDescent="0.25">
      <c r="A193" s="2">
        <v>37772</v>
      </c>
      <c r="B193">
        <f>1.6</f>
        <v>1.6</v>
      </c>
    </row>
    <row r="194" spans="1:2" x14ac:dyDescent="0.25">
      <c r="A194" s="2">
        <v>37741</v>
      </c>
      <c r="B194">
        <f>8.5</f>
        <v>8.5</v>
      </c>
    </row>
    <row r="195" spans="1:2" x14ac:dyDescent="0.25">
      <c r="A195" s="2">
        <v>37711</v>
      </c>
      <c r="B195">
        <f>-4</f>
        <v>-4</v>
      </c>
    </row>
    <row r="196" spans="1:2" x14ac:dyDescent="0.25">
      <c r="A196" s="2">
        <v>37680</v>
      </c>
      <c r="B196">
        <f>8.6</f>
        <v>8.6</v>
      </c>
    </row>
    <row r="197" spans="1:2" x14ac:dyDescent="0.25">
      <c r="A197" s="2">
        <v>37652</v>
      </c>
      <c r="B197">
        <f>-0.1</f>
        <v>-0.1</v>
      </c>
    </row>
    <row r="198" spans="1:2" x14ac:dyDescent="0.25">
      <c r="A198" s="2">
        <v>37621</v>
      </c>
      <c r="B198">
        <f>9.3</f>
        <v>9.3000000000000007</v>
      </c>
    </row>
    <row r="199" spans="1:2" x14ac:dyDescent="0.25">
      <c r="A199" s="2">
        <v>37590</v>
      </c>
      <c r="B199">
        <f>6.7</f>
        <v>6.7</v>
      </c>
    </row>
    <row r="200" spans="1:2" x14ac:dyDescent="0.25">
      <c r="A200" s="2">
        <v>37560</v>
      </c>
      <c r="B200">
        <f>-0.3</f>
        <v>-0.3</v>
      </c>
    </row>
    <row r="201" spans="1:2" x14ac:dyDescent="0.25">
      <c r="A201" s="2">
        <v>37529</v>
      </c>
      <c r="B201">
        <f>5.1</f>
        <v>5.0999999999999996</v>
      </c>
    </row>
    <row r="202" spans="1:2" x14ac:dyDescent="0.25">
      <c r="A202" s="2">
        <v>37499</v>
      </c>
      <c r="B202">
        <f>-4.8</f>
        <v>-4.8</v>
      </c>
    </row>
    <row r="203" spans="1:2" x14ac:dyDescent="0.25">
      <c r="A203" s="2">
        <v>37468</v>
      </c>
      <c r="B203">
        <f>7.8</f>
        <v>7.8</v>
      </c>
    </row>
    <row r="204" spans="1:2" x14ac:dyDescent="0.25">
      <c r="A204" s="2">
        <v>37437</v>
      </c>
      <c r="B204">
        <f>7.5</f>
        <v>7.5</v>
      </c>
    </row>
    <row r="205" spans="1:2" x14ac:dyDescent="0.25">
      <c r="A205" s="2">
        <v>37407</v>
      </c>
      <c r="B205">
        <f>0.7</f>
        <v>0.7</v>
      </c>
    </row>
    <row r="206" spans="1:2" x14ac:dyDescent="0.25">
      <c r="A206" s="2">
        <v>37376</v>
      </c>
      <c r="B206">
        <f>4.8</f>
        <v>4.8</v>
      </c>
    </row>
    <row r="207" spans="1:2" x14ac:dyDescent="0.25">
      <c r="A207" s="2">
        <v>37346</v>
      </c>
      <c r="B207">
        <f>8.1</f>
        <v>8.1</v>
      </c>
    </row>
    <row r="208" spans="1:2" x14ac:dyDescent="0.25">
      <c r="A208" s="2">
        <v>37315</v>
      </c>
      <c r="B208">
        <f>-3.5</f>
        <v>-3.5</v>
      </c>
    </row>
    <row r="209" spans="1:2" x14ac:dyDescent="0.25">
      <c r="A209" s="2">
        <v>37287</v>
      </c>
      <c r="B209">
        <f>3.8</f>
        <v>3.8</v>
      </c>
    </row>
    <row r="210" spans="1:2" x14ac:dyDescent="0.25">
      <c r="A210" s="2">
        <v>37256</v>
      </c>
      <c r="B210">
        <f>20.7</f>
        <v>20.7</v>
      </c>
    </row>
    <row r="211" spans="1:2" x14ac:dyDescent="0.25">
      <c r="A211" s="2">
        <v>37225</v>
      </c>
      <c r="B211">
        <f>-6.1</f>
        <v>-6.1</v>
      </c>
    </row>
    <row r="212" spans="1:2" x14ac:dyDescent="0.25">
      <c r="A212" s="2">
        <v>37195</v>
      </c>
      <c r="B212">
        <f>15.7</f>
        <v>15.7</v>
      </c>
    </row>
    <row r="213" spans="1:2" x14ac:dyDescent="0.25">
      <c r="A213" s="2">
        <v>37164</v>
      </c>
      <c r="B213">
        <f>-18.4</f>
        <v>-18.399999999999999</v>
      </c>
    </row>
    <row r="214" spans="1:2" x14ac:dyDescent="0.25">
      <c r="A214" s="2">
        <v>37134</v>
      </c>
      <c r="B214">
        <f>13.3</f>
        <v>13.3</v>
      </c>
    </row>
    <row r="215" spans="1:2" x14ac:dyDescent="0.25">
      <c r="A215" s="2">
        <v>37103</v>
      </c>
      <c r="B215">
        <f>-1</f>
        <v>-1</v>
      </c>
    </row>
    <row r="216" spans="1:2" x14ac:dyDescent="0.25">
      <c r="A216" s="2">
        <v>37072</v>
      </c>
      <c r="B216">
        <f>-5.3</f>
        <v>-5.3</v>
      </c>
    </row>
    <row r="217" spans="1:2" x14ac:dyDescent="0.25">
      <c r="A217" s="2">
        <v>37042</v>
      </c>
      <c r="B217">
        <f>9.1</f>
        <v>9.1</v>
      </c>
    </row>
    <row r="218" spans="1:2" x14ac:dyDescent="0.25">
      <c r="A218" s="2">
        <v>37011</v>
      </c>
      <c r="B218">
        <f>9.8</f>
        <v>9.8000000000000007</v>
      </c>
    </row>
    <row r="219" spans="1:2" x14ac:dyDescent="0.25">
      <c r="A219" s="2">
        <v>36981</v>
      </c>
      <c r="B219">
        <f>1.8</f>
        <v>1.8</v>
      </c>
    </row>
    <row r="220" spans="1:2" x14ac:dyDescent="0.25">
      <c r="A220" s="2">
        <v>36950</v>
      </c>
      <c r="B220">
        <f>-0.6</f>
        <v>-0.6</v>
      </c>
    </row>
    <row r="221" spans="1:2" x14ac:dyDescent="0.25">
      <c r="A221" s="2">
        <v>36922</v>
      </c>
      <c r="B221">
        <f>5.2</f>
        <v>5.2</v>
      </c>
    </row>
    <row r="222" spans="1:2" x14ac:dyDescent="0.25">
      <c r="A222" s="2">
        <v>36891</v>
      </c>
      <c r="B222">
        <f>-2.4</f>
        <v>-2.4</v>
      </c>
    </row>
    <row r="223" spans="1:2" x14ac:dyDescent="0.25">
      <c r="A223" s="2">
        <v>36860</v>
      </c>
      <c r="B223">
        <f>0.9</f>
        <v>0.9</v>
      </c>
    </row>
    <row r="224" spans="1:2" x14ac:dyDescent="0.25">
      <c r="A224" s="2">
        <v>36830</v>
      </c>
      <c r="B224">
        <f>7.2</f>
        <v>7.2</v>
      </c>
    </row>
    <row r="225" spans="1:2" x14ac:dyDescent="0.25">
      <c r="A225" s="2">
        <v>36799</v>
      </c>
      <c r="B225">
        <f>4.6</f>
        <v>4.5999999999999996</v>
      </c>
    </row>
    <row r="226" spans="1:2" x14ac:dyDescent="0.25">
      <c r="A226" s="2">
        <v>36769</v>
      </c>
      <c r="B226">
        <f>13</f>
        <v>13</v>
      </c>
    </row>
    <row r="227" spans="1:2" x14ac:dyDescent="0.25">
      <c r="A227" s="2">
        <v>36738</v>
      </c>
      <c r="B227">
        <f>-5.7</f>
        <v>-5.7</v>
      </c>
    </row>
    <row r="228" spans="1:2" x14ac:dyDescent="0.25">
      <c r="A228" s="2">
        <v>36707</v>
      </c>
      <c r="B228">
        <f>6.7</f>
        <v>6.7</v>
      </c>
    </row>
    <row r="229" spans="1:2" x14ac:dyDescent="0.25">
      <c r="A229" s="2">
        <v>36677</v>
      </c>
      <c r="B229">
        <f>0.9</f>
        <v>0.9</v>
      </c>
    </row>
    <row r="230" spans="1:2" x14ac:dyDescent="0.25">
      <c r="A230" s="2">
        <v>36646</v>
      </c>
      <c r="B230">
        <f>17.6</f>
        <v>17.600000000000001</v>
      </c>
    </row>
    <row r="231" spans="1:2" x14ac:dyDescent="0.25">
      <c r="A231" s="2">
        <v>36616</v>
      </c>
      <c r="B231">
        <f>11.5</f>
        <v>11.5</v>
      </c>
    </row>
    <row r="232" spans="1:2" x14ac:dyDescent="0.25">
      <c r="A232" s="2">
        <v>36585</v>
      </c>
      <c r="B232">
        <f>8.8</f>
        <v>8.8000000000000007</v>
      </c>
    </row>
    <row r="233" spans="1:2" x14ac:dyDescent="0.25">
      <c r="A233" s="2">
        <v>36556</v>
      </c>
      <c r="B233">
        <f>-7.7</f>
        <v>-7.7</v>
      </c>
    </row>
    <row r="234" spans="1:2" x14ac:dyDescent="0.25">
      <c r="A234" s="2">
        <v>36525</v>
      </c>
      <c r="B234">
        <f>13.3</f>
        <v>13.3</v>
      </c>
    </row>
    <row r="235" spans="1:2" x14ac:dyDescent="0.25">
      <c r="A235" s="2">
        <v>36494</v>
      </c>
      <c r="B235">
        <f>9.1</f>
        <v>9.1</v>
      </c>
    </row>
    <row r="236" spans="1:2" x14ac:dyDescent="0.25">
      <c r="A236" s="2">
        <v>36464</v>
      </c>
      <c r="B236">
        <f>10.5</f>
        <v>10.5</v>
      </c>
    </row>
    <row r="237" spans="1:2" x14ac:dyDescent="0.25">
      <c r="A237" s="2">
        <v>36433</v>
      </c>
      <c r="B237">
        <f>10.5</f>
        <v>10.5</v>
      </c>
    </row>
    <row r="238" spans="1:2" x14ac:dyDescent="0.25">
      <c r="A238" s="2">
        <v>36403</v>
      </c>
      <c r="B238">
        <f>0.1</f>
        <v>0.1</v>
      </c>
    </row>
    <row r="239" spans="1:2" x14ac:dyDescent="0.25">
      <c r="A239" s="2">
        <v>36372</v>
      </c>
      <c r="B239">
        <f>14.9</f>
        <v>14.9</v>
      </c>
    </row>
    <row r="240" spans="1:2" x14ac:dyDescent="0.25">
      <c r="A240" s="2">
        <v>36341</v>
      </c>
      <c r="B240">
        <f>1.2</f>
        <v>1.2</v>
      </c>
    </row>
    <row r="241" spans="1:2" x14ac:dyDescent="0.25">
      <c r="A241" s="2">
        <v>36311</v>
      </c>
      <c r="B241">
        <f>5</f>
        <v>5</v>
      </c>
    </row>
    <row r="242" spans="1:2" x14ac:dyDescent="0.25">
      <c r="A242" s="2">
        <v>36280</v>
      </c>
      <c r="B242">
        <f>2.9</f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WTI CRUDE</vt:lpstr>
      <vt:lpstr>UNEMPLOYEEMENT</vt:lpstr>
      <vt:lpstr>CCI</vt:lpstr>
      <vt:lpstr>national average gasoline price</vt:lpstr>
      <vt:lpstr>auto parts</vt:lpstr>
      <vt:lpstr>auto consumer SA</vt:lpstr>
      <vt:lpstr>us auto production</vt:lpstr>
      <vt:lpstr>real GDP</vt:lpstr>
      <vt:lpstr>nominal GDP</vt:lpstr>
      <vt:lpstr>Sheet10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cl3769</dc:creator>
  <cp:lastModifiedBy>cl3769</cp:lastModifiedBy>
  <dcterms:created xsi:type="dcterms:W3CDTF">2019-04-09T16:00:03Z</dcterms:created>
  <dcterms:modified xsi:type="dcterms:W3CDTF">2019-04-09T16:28:41Z</dcterms:modified>
</cp:coreProperties>
</file>